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3. DADOS NIELSEN\50. DEZEMBRO 2024\"/>
    </mc:Choice>
  </mc:AlternateContent>
  <xr:revisionPtr revIDLastSave="0" documentId="13_ncr:1_{19B0B941-0A58-45E8-9CE0-8EAA8B42C65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dice" sheetId="14" r:id="rId1"/>
    <sheet name="0" sheetId="32" r:id="rId2"/>
    <sheet name="1" sheetId="16" r:id="rId3"/>
    <sheet name="2" sheetId="36" r:id="rId4"/>
    <sheet name="3" sheetId="19" r:id="rId5"/>
    <sheet name="4" sheetId="20" r:id="rId6"/>
    <sheet name="5" sheetId="21" r:id="rId7"/>
    <sheet name="6" sheetId="22" r:id="rId8"/>
    <sheet name="7" sheetId="23" r:id="rId9"/>
    <sheet name="8" sheetId="45" r:id="rId10"/>
    <sheet name="9" sheetId="46" r:id="rId11"/>
    <sheet name="10" sheetId="47" r:id="rId12"/>
    <sheet name="11" sheetId="12" r:id="rId13"/>
    <sheet name="12" sheetId="28" r:id="rId14"/>
    <sheet name="13" sheetId="30" r:id="rId15"/>
    <sheet name="14" sheetId="33" r:id="rId16"/>
  </sheets>
  <definedNames>
    <definedName name="_xlnm.Print_Area" localSheetId="12">'11'!$A$5:$AE$48</definedName>
    <definedName name="_xlnm.Print_Area" localSheetId="13">'12'!$A$5:$AE$39</definedName>
    <definedName name="_xlnm.Print_Area" localSheetId="14">'13'!$A$5:$AE$27</definedName>
    <definedName name="_xlnm.Print_Area" localSheetId="15">'14'!$A$5:$AE$36</definedName>
    <definedName name="_xlnm.Print_Area" localSheetId="6">'5'!$A$4:$AG$71</definedName>
    <definedName name="_xlnm.Print_Area" localSheetId="7">'6'!$A$4:$AG$71</definedName>
    <definedName name="_xlnm.Print_Area" localSheetId="8">'7'!$A$4:$AG$71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8" i="33" l="1"/>
  <c r="M79" i="33"/>
  <c r="M80" i="33"/>
  <c r="M81" i="33"/>
  <c r="M82" i="33"/>
  <c r="M83" i="33"/>
  <c r="M84" i="33"/>
  <c r="M85" i="33"/>
  <c r="M86" i="33"/>
  <c r="M87" i="33"/>
  <c r="M88" i="33"/>
  <c r="M90" i="33"/>
  <c r="M91" i="33"/>
  <c r="M92" i="33"/>
  <c r="M93" i="33"/>
  <c r="M94" i="33"/>
  <c r="M95" i="33"/>
  <c r="M96" i="33"/>
  <c r="M97" i="33"/>
  <c r="M98" i="33"/>
  <c r="M99" i="33"/>
  <c r="M100" i="33"/>
  <c r="M101" i="33"/>
  <c r="M102" i="33"/>
  <c r="M103" i="33"/>
  <c r="M104" i="33"/>
  <c r="M105" i="33"/>
  <c r="M77" i="33"/>
  <c r="W43" i="33"/>
  <c r="X43" i="33"/>
  <c r="W44" i="33"/>
  <c r="X44" i="33"/>
  <c r="W45" i="33"/>
  <c r="X45" i="33"/>
  <c r="W46" i="33"/>
  <c r="X46" i="33"/>
  <c r="W47" i="33"/>
  <c r="X47" i="33"/>
  <c r="W48" i="33"/>
  <c r="X48" i="33"/>
  <c r="W49" i="33"/>
  <c r="X49" i="33"/>
  <c r="W50" i="33"/>
  <c r="X50" i="33"/>
  <c r="W51" i="33"/>
  <c r="X51" i="33"/>
  <c r="W52" i="33"/>
  <c r="X52" i="33"/>
  <c r="W53" i="33"/>
  <c r="X53" i="33"/>
  <c r="X54" i="33"/>
  <c r="W55" i="33"/>
  <c r="X55" i="33"/>
  <c r="W56" i="33"/>
  <c r="X56" i="33"/>
  <c r="W57" i="33"/>
  <c r="X57" i="33"/>
  <c r="W58" i="33"/>
  <c r="X58" i="33"/>
  <c r="W59" i="33"/>
  <c r="X59" i="33"/>
  <c r="W60" i="33"/>
  <c r="X60" i="33"/>
  <c r="W61" i="33"/>
  <c r="X61" i="33"/>
  <c r="W62" i="33"/>
  <c r="X62" i="33"/>
  <c r="W63" i="33"/>
  <c r="X63" i="33"/>
  <c r="W64" i="33"/>
  <c r="X64" i="33"/>
  <c r="W65" i="33"/>
  <c r="X65" i="33"/>
  <c r="W66" i="33"/>
  <c r="X66" i="33"/>
  <c r="W67" i="33"/>
  <c r="X67" i="33"/>
  <c r="W68" i="33"/>
  <c r="X68" i="33"/>
  <c r="W69" i="33"/>
  <c r="X69" i="33"/>
  <c r="W70" i="33"/>
  <c r="X70" i="33"/>
  <c r="X42" i="33"/>
  <c r="W42" i="33"/>
  <c r="W8" i="33"/>
  <c r="X8" i="33"/>
  <c r="W9" i="33"/>
  <c r="X9" i="33"/>
  <c r="W10" i="33"/>
  <c r="X10" i="33"/>
  <c r="W11" i="33"/>
  <c r="X11" i="33"/>
  <c r="W12" i="33"/>
  <c r="X12" i="33"/>
  <c r="W13" i="33"/>
  <c r="X13" i="33"/>
  <c r="W14" i="33"/>
  <c r="X14" i="33"/>
  <c r="W15" i="33"/>
  <c r="X15" i="33"/>
  <c r="W16" i="33"/>
  <c r="X16" i="33"/>
  <c r="W17" i="33"/>
  <c r="X17" i="33"/>
  <c r="W18" i="33"/>
  <c r="X18" i="33"/>
  <c r="X19" i="33"/>
  <c r="W20" i="33"/>
  <c r="X20" i="33"/>
  <c r="W21" i="33"/>
  <c r="X21" i="33"/>
  <c r="W22" i="33"/>
  <c r="X22" i="33"/>
  <c r="W23" i="33"/>
  <c r="X23" i="33"/>
  <c r="W24" i="33"/>
  <c r="X24" i="33"/>
  <c r="W25" i="33"/>
  <c r="X25" i="33"/>
  <c r="W26" i="33"/>
  <c r="X26" i="33"/>
  <c r="W27" i="33"/>
  <c r="X27" i="33"/>
  <c r="W28" i="33"/>
  <c r="X28" i="33"/>
  <c r="W29" i="33"/>
  <c r="X29" i="33"/>
  <c r="W30" i="33"/>
  <c r="X30" i="33"/>
  <c r="W31" i="33"/>
  <c r="X31" i="33"/>
  <c r="W32" i="33"/>
  <c r="X32" i="33"/>
  <c r="W33" i="33"/>
  <c r="X33" i="33"/>
  <c r="W34" i="33"/>
  <c r="X34" i="33"/>
  <c r="W35" i="33"/>
  <c r="X35" i="33"/>
  <c r="W7" i="33"/>
  <c r="X7" i="33"/>
  <c r="I61" i="33"/>
  <c r="J61" i="33"/>
  <c r="K61" i="33"/>
  <c r="I26" i="33"/>
  <c r="J26" i="33"/>
  <c r="K26" i="33"/>
  <c r="M60" i="30"/>
  <c r="M61" i="30"/>
  <c r="M62" i="30"/>
  <c r="M63" i="30"/>
  <c r="M64" i="30"/>
  <c r="M65" i="30"/>
  <c r="M66" i="30"/>
  <c r="M67" i="30"/>
  <c r="M68" i="30"/>
  <c r="M69" i="30"/>
  <c r="M71" i="30"/>
  <c r="M72" i="30"/>
  <c r="M73" i="30"/>
  <c r="M74" i="30"/>
  <c r="M75" i="30"/>
  <c r="M76" i="30"/>
  <c r="M77" i="30"/>
  <c r="M59" i="30"/>
  <c r="W34" i="30"/>
  <c r="X34" i="30"/>
  <c r="W35" i="30"/>
  <c r="X35" i="30"/>
  <c r="W36" i="30"/>
  <c r="X36" i="30"/>
  <c r="W37" i="30"/>
  <c r="X37" i="30"/>
  <c r="W38" i="30"/>
  <c r="X38" i="30"/>
  <c r="W39" i="30"/>
  <c r="X39" i="30"/>
  <c r="W40" i="30"/>
  <c r="X40" i="30"/>
  <c r="W41" i="30"/>
  <c r="X41" i="30"/>
  <c r="W42" i="30"/>
  <c r="X42" i="30"/>
  <c r="W43" i="30"/>
  <c r="X43" i="30"/>
  <c r="X44" i="30"/>
  <c r="W45" i="30"/>
  <c r="X45" i="30"/>
  <c r="W46" i="30"/>
  <c r="X46" i="30"/>
  <c r="W47" i="30"/>
  <c r="X47" i="30"/>
  <c r="W48" i="30"/>
  <c r="X48" i="30"/>
  <c r="W49" i="30"/>
  <c r="X49" i="30"/>
  <c r="W50" i="30"/>
  <c r="X50" i="30"/>
  <c r="W51" i="30"/>
  <c r="X51" i="30"/>
  <c r="X52" i="30"/>
  <c r="X33" i="30"/>
  <c r="W33" i="30"/>
  <c r="W8" i="30"/>
  <c r="X8" i="30"/>
  <c r="W9" i="30"/>
  <c r="X9" i="30"/>
  <c r="W10" i="30"/>
  <c r="X10" i="30"/>
  <c r="W11" i="30"/>
  <c r="X11" i="30"/>
  <c r="W12" i="30"/>
  <c r="X12" i="30"/>
  <c r="W13" i="30"/>
  <c r="X13" i="30"/>
  <c r="W14" i="30"/>
  <c r="X14" i="30"/>
  <c r="W15" i="30"/>
  <c r="X15" i="30"/>
  <c r="W16" i="30"/>
  <c r="X16" i="30"/>
  <c r="W17" i="30"/>
  <c r="X17" i="30"/>
  <c r="W19" i="30"/>
  <c r="X19" i="30"/>
  <c r="W20" i="30"/>
  <c r="X20" i="30"/>
  <c r="W21" i="30"/>
  <c r="X21" i="30"/>
  <c r="W22" i="30"/>
  <c r="X22" i="30"/>
  <c r="W23" i="30"/>
  <c r="X23" i="30"/>
  <c r="W24" i="30"/>
  <c r="X24" i="30"/>
  <c r="W25" i="30"/>
  <c r="X25" i="30"/>
  <c r="X7" i="30"/>
  <c r="W7" i="30"/>
  <c r="I45" i="30"/>
  <c r="J45" i="30"/>
  <c r="K45" i="30"/>
  <c r="I19" i="30"/>
  <c r="J19" i="30"/>
  <c r="K19" i="30"/>
  <c r="H111" i="28"/>
  <c r="I111" i="28"/>
  <c r="J111" i="28"/>
  <c r="M111" i="28" s="1"/>
  <c r="K111" i="28"/>
  <c r="E112" i="28"/>
  <c r="F112" i="28"/>
  <c r="G112" i="28"/>
  <c r="H112" i="28"/>
  <c r="I112" i="28"/>
  <c r="J112" i="28"/>
  <c r="K112" i="28"/>
  <c r="H113" i="28"/>
  <c r="I113" i="28"/>
  <c r="J113" i="28"/>
  <c r="K113" i="28"/>
  <c r="D114" i="28"/>
  <c r="E114" i="28"/>
  <c r="F114" i="28"/>
  <c r="I114" i="28"/>
  <c r="J114" i="28"/>
  <c r="K114" i="28"/>
  <c r="C115" i="28"/>
  <c r="D115" i="28"/>
  <c r="E115" i="28"/>
  <c r="F115" i="28"/>
  <c r="G115" i="28"/>
  <c r="H115" i="28"/>
  <c r="I115" i="28"/>
  <c r="J115" i="28"/>
  <c r="M115" i="28" s="1"/>
  <c r="K115" i="28"/>
  <c r="M84" i="28"/>
  <c r="M85" i="28"/>
  <c r="M86" i="28"/>
  <c r="M87" i="28"/>
  <c r="M88" i="28"/>
  <c r="M89" i="28"/>
  <c r="M90" i="28"/>
  <c r="M92" i="28"/>
  <c r="M93" i="28"/>
  <c r="M94" i="28"/>
  <c r="M95" i="28"/>
  <c r="M96" i="28"/>
  <c r="M98" i="28"/>
  <c r="M99" i="28"/>
  <c r="M100" i="28"/>
  <c r="M101" i="28"/>
  <c r="M102" i="28"/>
  <c r="M104" i="28"/>
  <c r="M105" i="28"/>
  <c r="M106" i="28"/>
  <c r="M107" i="28"/>
  <c r="M108" i="28"/>
  <c r="M109" i="28"/>
  <c r="M110" i="28"/>
  <c r="M112" i="28"/>
  <c r="M113" i="28"/>
  <c r="M83" i="28"/>
  <c r="H89" i="28"/>
  <c r="I89" i="28"/>
  <c r="J89" i="28"/>
  <c r="K89" i="28"/>
  <c r="F90" i="28"/>
  <c r="G90" i="28"/>
  <c r="J90" i="28"/>
  <c r="K90" i="28"/>
  <c r="C92" i="28"/>
  <c r="D92" i="28"/>
  <c r="E92" i="28"/>
  <c r="F92" i="28"/>
  <c r="G92" i="28"/>
  <c r="H92" i="28"/>
  <c r="I92" i="28"/>
  <c r="J92" i="28"/>
  <c r="K92" i="28"/>
  <c r="C93" i="28"/>
  <c r="D93" i="28"/>
  <c r="E93" i="28"/>
  <c r="F93" i="28"/>
  <c r="G93" i="28"/>
  <c r="H93" i="28"/>
  <c r="I93" i="28"/>
  <c r="J93" i="28"/>
  <c r="K93" i="28"/>
  <c r="W46" i="28"/>
  <c r="X46" i="28"/>
  <c r="W47" i="28"/>
  <c r="X47" i="28"/>
  <c r="W48" i="28"/>
  <c r="X48" i="28"/>
  <c r="W49" i="28"/>
  <c r="X49" i="28"/>
  <c r="W50" i="28"/>
  <c r="X50" i="28"/>
  <c r="W51" i="28"/>
  <c r="X51" i="28"/>
  <c r="W52" i="28"/>
  <c r="X52" i="28"/>
  <c r="X53" i="28"/>
  <c r="W54" i="28"/>
  <c r="X54" i="28"/>
  <c r="W55" i="28"/>
  <c r="X55" i="28"/>
  <c r="W56" i="28"/>
  <c r="X56" i="28"/>
  <c r="W57" i="28"/>
  <c r="X57" i="28"/>
  <c r="X58" i="28"/>
  <c r="W59" i="28"/>
  <c r="X59" i="28"/>
  <c r="W60" i="28"/>
  <c r="X60" i="28"/>
  <c r="W61" i="28"/>
  <c r="X61" i="28"/>
  <c r="W62" i="28"/>
  <c r="X62" i="28"/>
  <c r="W63" i="28"/>
  <c r="X63" i="28"/>
  <c r="X64" i="28"/>
  <c r="W65" i="28"/>
  <c r="X65" i="28"/>
  <c r="W66" i="28"/>
  <c r="X66" i="28"/>
  <c r="W67" i="28"/>
  <c r="X67" i="28"/>
  <c r="W68" i="28"/>
  <c r="X68" i="28"/>
  <c r="W69" i="28"/>
  <c r="X69" i="28"/>
  <c r="W70" i="28"/>
  <c r="X70" i="28"/>
  <c r="W71" i="28"/>
  <c r="X71" i="28"/>
  <c r="W72" i="28"/>
  <c r="X72" i="28"/>
  <c r="W73" i="28"/>
  <c r="X73" i="28"/>
  <c r="W74" i="28"/>
  <c r="X74" i="28"/>
  <c r="X75" i="28"/>
  <c r="W76" i="28"/>
  <c r="X76" i="28"/>
  <c r="X45" i="28"/>
  <c r="W45" i="28"/>
  <c r="D67" i="28"/>
  <c r="E67" i="28"/>
  <c r="F67" i="28"/>
  <c r="G67" i="28"/>
  <c r="H67" i="28"/>
  <c r="I67" i="28"/>
  <c r="J67" i="28"/>
  <c r="K67" i="28"/>
  <c r="D68" i="28"/>
  <c r="E68" i="28"/>
  <c r="F68" i="28"/>
  <c r="G68" i="28"/>
  <c r="H68" i="28"/>
  <c r="I68" i="28"/>
  <c r="J68" i="28"/>
  <c r="K68" i="28"/>
  <c r="D69" i="28"/>
  <c r="E69" i="28"/>
  <c r="F69" i="28"/>
  <c r="G69" i="28"/>
  <c r="H69" i="28"/>
  <c r="I69" i="28"/>
  <c r="J69" i="28"/>
  <c r="K69" i="28"/>
  <c r="D70" i="28"/>
  <c r="E70" i="28"/>
  <c r="F70" i="28"/>
  <c r="G70" i="28"/>
  <c r="H70" i="28"/>
  <c r="I70" i="28"/>
  <c r="J70" i="28"/>
  <c r="K70" i="28"/>
  <c r="D71" i="28"/>
  <c r="E71" i="28"/>
  <c r="F71" i="28"/>
  <c r="G71" i="28"/>
  <c r="H71" i="28"/>
  <c r="I71" i="28"/>
  <c r="J71" i="28"/>
  <c r="K71" i="28"/>
  <c r="D72" i="28"/>
  <c r="E72" i="28"/>
  <c r="F72" i="28"/>
  <c r="G72" i="28"/>
  <c r="H72" i="28"/>
  <c r="I72" i="28"/>
  <c r="J72" i="28"/>
  <c r="K72" i="28"/>
  <c r="D73" i="28"/>
  <c r="E73" i="28"/>
  <c r="F73" i="28"/>
  <c r="G73" i="28"/>
  <c r="H73" i="28"/>
  <c r="I73" i="28"/>
  <c r="J73" i="28"/>
  <c r="K73" i="28"/>
  <c r="D74" i="28"/>
  <c r="E74" i="28"/>
  <c r="F74" i="28"/>
  <c r="G74" i="28"/>
  <c r="H74" i="28"/>
  <c r="I74" i="28"/>
  <c r="J74" i="28"/>
  <c r="K74" i="28"/>
  <c r="D75" i="28"/>
  <c r="E75" i="28"/>
  <c r="F75" i="28"/>
  <c r="G75" i="28"/>
  <c r="H75" i="28"/>
  <c r="I75" i="28"/>
  <c r="J75" i="28"/>
  <c r="K75" i="28"/>
  <c r="D76" i="28"/>
  <c r="E76" i="28"/>
  <c r="F76" i="28"/>
  <c r="G76" i="28"/>
  <c r="H76" i="28"/>
  <c r="I76" i="28"/>
  <c r="J76" i="28"/>
  <c r="K76" i="28"/>
  <c r="C74" i="28"/>
  <c r="I66" i="28"/>
  <c r="J66" i="28"/>
  <c r="K66" i="28"/>
  <c r="W8" i="28"/>
  <c r="X8" i="28"/>
  <c r="W9" i="28"/>
  <c r="X9" i="28"/>
  <c r="W10" i="28"/>
  <c r="X10" i="28"/>
  <c r="W11" i="28"/>
  <c r="X11" i="28"/>
  <c r="W12" i="28"/>
  <c r="X12" i="28"/>
  <c r="W13" i="28"/>
  <c r="X13" i="28"/>
  <c r="W14" i="28"/>
  <c r="X14" i="28"/>
  <c r="X15" i="28"/>
  <c r="W16" i="28"/>
  <c r="X16" i="28"/>
  <c r="W17" i="28"/>
  <c r="X17" i="28"/>
  <c r="W18" i="28"/>
  <c r="X18" i="28"/>
  <c r="W19" i="28"/>
  <c r="X19" i="28"/>
  <c r="X20" i="28"/>
  <c r="W21" i="28"/>
  <c r="X21" i="28"/>
  <c r="W22" i="28"/>
  <c r="X22" i="28"/>
  <c r="W23" i="28"/>
  <c r="X23" i="28"/>
  <c r="W24" i="28"/>
  <c r="X24" i="28"/>
  <c r="W25" i="28"/>
  <c r="X25" i="28"/>
  <c r="W26" i="28"/>
  <c r="X26" i="28"/>
  <c r="W27" i="28"/>
  <c r="X27" i="28"/>
  <c r="W28" i="28"/>
  <c r="X28" i="28"/>
  <c r="W29" i="28"/>
  <c r="X29" i="28"/>
  <c r="W30" i="28"/>
  <c r="X30" i="28"/>
  <c r="W31" i="28"/>
  <c r="X31" i="28"/>
  <c r="W32" i="28"/>
  <c r="X32" i="28"/>
  <c r="W33" i="28"/>
  <c r="X33" i="28"/>
  <c r="W34" i="28"/>
  <c r="X34" i="28"/>
  <c r="W35" i="28"/>
  <c r="X35" i="28"/>
  <c r="W36" i="28"/>
  <c r="X36" i="28"/>
  <c r="W37" i="28"/>
  <c r="X37" i="28"/>
  <c r="W38" i="28"/>
  <c r="X38" i="28"/>
  <c r="X7" i="28"/>
  <c r="W7" i="28"/>
  <c r="I28" i="28"/>
  <c r="J28" i="28"/>
  <c r="K28" i="28"/>
  <c r="M102" i="47"/>
  <c r="M103" i="47"/>
  <c r="M104" i="47"/>
  <c r="M105" i="47"/>
  <c r="M106" i="47"/>
  <c r="M107" i="47"/>
  <c r="M108" i="47"/>
  <c r="M109" i="47"/>
  <c r="M112" i="47"/>
  <c r="M113" i="47"/>
  <c r="M114" i="47"/>
  <c r="M115" i="47"/>
  <c r="M116" i="47"/>
  <c r="M117" i="47"/>
  <c r="M118" i="47"/>
  <c r="M119" i="47"/>
  <c r="M120" i="47"/>
  <c r="M121" i="47"/>
  <c r="M122" i="47"/>
  <c r="M123" i="47"/>
  <c r="M124" i="47"/>
  <c r="M125" i="47"/>
  <c r="M126" i="47"/>
  <c r="M127" i="47"/>
  <c r="M128" i="47"/>
  <c r="M129" i="47"/>
  <c r="M130" i="47"/>
  <c r="M131" i="47"/>
  <c r="M132" i="47"/>
  <c r="M133" i="47"/>
  <c r="M134" i="47"/>
  <c r="M135" i="47"/>
  <c r="M136" i="47"/>
  <c r="M137" i="47"/>
  <c r="M138" i="47"/>
  <c r="M139" i="47"/>
  <c r="M140" i="47"/>
  <c r="M141" i="47"/>
  <c r="M101" i="47"/>
  <c r="W55" i="47"/>
  <c r="X55" i="47"/>
  <c r="W56" i="47"/>
  <c r="X56" i="47"/>
  <c r="W57" i="47"/>
  <c r="X57" i="47"/>
  <c r="W58" i="47"/>
  <c r="X58" i="47"/>
  <c r="W59" i="47"/>
  <c r="X59" i="47"/>
  <c r="W60" i="47"/>
  <c r="X60" i="47"/>
  <c r="W61" i="47"/>
  <c r="X61" i="47"/>
  <c r="W62" i="47"/>
  <c r="X62" i="47"/>
  <c r="X63" i="47"/>
  <c r="X64" i="47"/>
  <c r="W65" i="47"/>
  <c r="X65" i="47"/>
  <c r="W66" i="47"/>
  <c r="X66" i="47"/>
  <c r="W67" i="47"/>
  <c r="X67" i="47"/>
  <c r="W68" i="47"/>
  <c r="X68" i="47"/>
  <c r="W69" i="47"/>
  <c r="X69" i="47"/>
  <c r="W70" i="47"/>
  <c r="X70" i="47"/>
  <c r="W71" i="47"/>
  <c r="X71" i="47"/>
  <c r="W72" i="47"/>
  <c r="X72" i="47"/>
  <c r="W73" i="47"/>
  <c r="X73" i="47"/>
  <c r="W74" i="47"/>
  <c r="X74" i="47"/>
  <c r="W75" i="47"/>
  <c r="X75" i="47"/>
  <c r="W76" i="47"/>
  <c r="X76" i="47"/>
  <c r="W77" i="47"/>
  <c r="X77" i="47"/>
  <c r="W78" i="47"/>
  <c r="X78" i="47"/>
  <c r="W79" i="47"/>
  <c r="X79" i="47"/>
  <c r="W80" i="47"/>
  <c r="X80" i="47"/>
  <c r="W81" i="47"/>
  <c r="X81" i="47"/>
  <c r="W82" i="47"/>
  <c r="X82" i="47"/>
  <c r="W83" i="47"/>
  <c r="X83" i="47"/>
  <c r="W84" i="47"/>
  <c r="X84" i="47"/>
  <c r="W85" i="47"/>
  <c r="X85" i="47"/>
  <c r="W86" i="47"/>
  <c r="X86" i="47"/>
  <c r="W87" i="47"/>
  <c r="X87" i="47"/>
  <c r="W88" i="47"/>
  <c r="X88" i="47"/>
  <c r="W89" i="47"/>
  <c r="X89" i="47"/>
  <c r="W90" i="47"/>
  <c r="X90" i="47"/>
  <c r="W91" i="47"/>
  <c r="X91" i="47"/>
  <c r="W92" i="47"/>
  <c r="X92" i="47"/>
  <c r="W93" i="47"/>
  <c r="X93" i="47"/>
  <c r="W94" i="47"/>
  <c r="X94" i="47"/>
  <c r="X54" i="47"/>
  <c r="W54" i="47"/>
  <c r="W7" i="47"/>
  <c r="W8" i="47"/>
  <c r="X8" i="47"/>
  <c r="W9" i="47"/>
  <c r="X9" i="47"/>
  <c r="W10" i="47"/>
  <c r="X10" i="47"/>
  <c r="W11" i="47"/>
  <c r="X11" i="47"/>
  <c r="W12" i="47"/>
  <c r="X12" i="47"/>
  <c r="W13" i="47"/>
  <c r="X13" i="47"/>
  <c r="W14" i="47"/>
  <c r="X14" i="47"/>
  <c r="W15" i="47"/>
  <c r="X15" i="47"/>
  <c r="W16" i="47"/>
  <c r="X16" i="47"/>
  <c r="W17" i="47"/>
  <c r="X17" i="47"/>
  <c r="W18" i="47"/>
  <c r="X18" i="47"/>
  <c r="W19" i="47"/>
  <c r="X19" i="47"/>
  <c r="W20" i="47"/>
  <c r="X20" i="47"/>
  <c r="W21" i="47"/>
  <c r="X21" i="47"/>
  <c r="W22" i="47"/>
  <c r="X22" i="47"/>
  <c r="W23" i="47"/>
  <c r="X23" i="47"/>
  <c r="W24" i="47"/>
  <c r="X24" i="47"/>
  <c r="W25" i="47"/>
  <c r="X25" i="47"/>
  <c r="W26" i="47"/>
  <c r="X26" i="47"/>
  <c r="W27" i="47"/>
  <c r="X27" i="47"/>
  <c r="W28" i="47"/>
  <c r="X28" i="47"/>
  <c r="W29" i="47"/>
  <c r="X29" i="47"/>
  <c r="W30" i="47"/>
  <c r="X30" i="47"/>
  <c r="W31" i="47"/>
  <c r="X31" i="47"/>
  <c r="W32" i="47"/>
  <c r="X32" i="47"/>
  <c r="W33" i="47"/>
  <c r="X33" i="47"/>
  <c r="W34" i="47"/>
  <c r="X34" i="47"/>
  <c r="W35" i="47"/>
  <c r="X35" i="47"/>
  <c r="W36" i="47"/>
  <c r="X36" i="47"/>
  <c r="W37" i="47"/>
  <c r="X37" i="47"/>
  <c r="W38" i="47"/>
  <c r="X38" i="47"/>
  <c r="W39" i="47"/>
  <c r="X39" i="47"/>
  <c r="W40" i="47"/>
  <c r="X40" i="47"/>
  <c r="W41" i="47"/>
  <c r="X41" i="47"/>
  <c r="W42" i="47"/>
  <c r="X42" i="47"/>
  <c r="W43" i="47"/>
  <c r="X43" i="47"/>
  <c r="W44" i="47"/>
  <c r="X44" i="47"/>
  <c r="W45" i="47"/>
  <c r="X45" i="47"/>
  <c r="W46" i="47"/>
  <c r="X46" i="47"/>
  <c r="W47" i="47"/>
  <c r="X47" i="47"/>
  <c r="X7" i="47"/>
  <c r="I45" i="47"/>
  <c r="J45" i="47"/>
  <c r="K45" i="47"/>
  <c r="M102" i="46"/>
  <c r="M103" i="46"/>
  <c r="M104" i="46"/>
  <c r="M105" i="46"/>
  <c r="M106" i="46"/>
  <c r="M107" i="46"/>
  <c r="M108" i="46"/>
  <c r="M109" i="46"/>
  <c r="M112" i="46"/>
  <c r="M113" i="46"/>
  <c r="M114" i="46"/>
  <c r="M115" i="46"/>
  <c r="M116" i="46"/>
  <c r="M117" i="46"/>
  <c r="M118" i="46"/>
  <c r="M119" i="46"/>
  <c r="M120" i="46"/>
  <c r="M121" i="46"/>
  <c r="M122" i="46"/>
  <c r="M123" i="46"/>
  <c r="M124" i="46"/>
  <c r="M125" i="46"/>
  <c r="M126" i="46"/>
  <c r="M127" i="46"/>
  <c r="M128" i="46"/>
  <c r="M129" i="46"/>
  <c r="M130" i="46"/>
  <c r="M131" i="46"/>
  <c r="M132" i="46"/>
  <c r="M133" i="46"/>
  <c r="M134" i="46"/>
  <c r="M135" i="46"/>
  <c r="M136" i="46"/>
  <c r="M137" i="46"/>
  <c r="M138" i="46"/>
  <c r="M139" i="46"/>
  <c r="M140" i="46"/>
  <c r="M141" i="46"/>
  <c r="M101" i="46"/>
  <c r="W55" i="46"/>
  <c r="X55" i="46"/>
  <c r="W56" i="46"/>
  <c r="X56" i="46"/>
  <c r="W57" i="46"/>
  <c r="X57" i="46"/>
  <c r="W58" i="46"/>
  <c r="X58" i="46"/>
  <c r="W59" i="46"/>
  <c r="X59" i="46"/>
  <c r="W60" i="46"/>
  <c r="X60" i="46"/>
  <c r="W61" i="46"/>
  <c r="X61" i="46"/>
  <c r="W62" i="46"/>
  <c r="X62" i="46"/>
  <c r="X63" i="46"/>
  <c r="X64" i="46"/>
  <c r="W65" i="46"/>
  <c r="X65" i="46"/>
  <c r="W66" i="46"/>
  <c r="X66" i="46"/>
  <c r="W67" i="46"/>
  <c r="X67" i="46"/>
  <c r="W68" i="46"/>
  <c r="X68" i="46"/>
  <c r="W69" i="46"/>
  <c r="X69" i="46"/>
  <c r="W70" i="46"/>
  <c r="X70" i="46"/>
  <c r="W71" i="46"/>
  <c r="X71" i="46"/>
  <c r="W72" i="46"/>
  <c r="X72" i="46"/>
  <c r="W73" i="46"/>
  <c r="X73" i="46"/>
  <c r="W74" i="46"/>
  <c r="X74" i="46"/>
  <c r="W75" i="46"/>
  <c r="X75" i="46"/>
  <c r="W76" i="46"/>
  <c r="X76" i="46"/>
  <c r="W77" i="46"/>
  <c r="X77" i="46"/>
  <c r="W78" i="46"/>
  <c r="X78" i="46"/>
  <c r="W79" i="46"/>
  <c r="X79" i="46"/>
  <c r="W80" i="46"/>
  <c r="X80" i="46"/>
  <c r="W81" i="46"/>
  <c r="X81" i="46"/>
  <c r="W82" i="46"/>
  <c r="X82" i="46"/>
  <c r="W83" i="46"/>
  <c r="X83" i="46"/>
  <c r="W84" i="46"/>
  <c r="X84" i="46"/>
  <c r="W85" i="46"/>
  <c r="X85" i="46"/>
  <c r="W86" i="46"/>
  <c r="X86" i="46"/>
  <c r="W87" i="46"/>
  <c r="X87" i="46"/>
  <c r="W88" i="46"/>
  <c r="X88" i="46"/>
  <c r="W89" i="46"/>
  <c r="X89" i="46"/>
  <c r="W90" i="46"/>
  <c r="X90" i="46"/>
  <c r="W91" i="46"/>
  <c r="X91" i="46"/>
  <c r="W92" i="46"/>
  <c r="X92" i="46"/>
  <c r="W93" i="46"/>
  <c r="X93" i="46"/>
  <c r="W94" i="46"/>
  <c r="X94" i="46"/>
  <c r="X54" i="46"/>
  <c r="W54" i="46"/>
  <c r="W8" i="46"/>
  <c r="X8" i="46"/>
  <c r="W9" i="46"/>
  <c r="X9" i="46"/>
  <c r="W10" i="46"/>
  <c r="X10" i="46"/>
  <c r="W11" i="46"/>
  <c r="X11" i="46"/>
  <c r="W12" i="46"/>
  <c r="X12" i="46"/>
  <c r="W13" i="46"/>
  <c r="X13" i="46"/>
  <c r="W14" i="46"/>
  <c r="X14" i="46"/>
  <c r="W15" i="46"/>
  <c r="X15" i="46"/>
  <c r="X16" i="46"/>
  <c r="X17" i="46"/>
  <c r="W18" i="46"/>
  <c r="X18" i="46"/>
  <c r="W19" i="46"/>
  <c r="X19" i="46"/>
  <c r="W20" i="46"/>
  <c r="X20" i="46"/>
  <c r="W21" i="46"/>
  <c r="X21" i="46"/>
  <c r="W22" i="46"/>
  <c r="X22" i="46"/>
  <c r="W23" i="46"/>
  <c r="X23" i="46"/>
  <c r="W24" i="46"/>
  <c r="X24" i="46"/>
  <c r="W25" i="46"/>
  <c r="X25" i="46"/>
  <c r="W26" i="46"/>
  <c r="X26" i="46"/>
  <c r="W27" i="46"/>
  <c r="X27" i="46"/>
  <c r="W28" i="46"/>
  <c r="X28" i="46"/>
  <c r="W29" i="46"/>
  <c r="X29" i="46"/>
  <c r="W30" i="46"/>
  <c r="X30" i="46"/>
  <c r="W31" i="46"/>
  <c r="X31" i="46"/>
  <c r="W32" i="46"/>
  <c r="X32" i="46"/>
  <c r="W33" i="46"/>
  <c r="X33" i="46"/>
  <c r="W34" i="46"/>
  <c r="X34" i="46"/>
  <c r="W35" i="46"/>
  <c r="X35" i="46"/>
  <c r="W36" i="46"/>
  <c r="X36" i="46"/>
  <c r="W37" i="46"/>
  <c r="X37" i="46"/>
  <c r="W38" i="46"/>
  <c r="X38" i="46"/>
  <c r="W39" i="46"/>
  <c r="X39" i="46"/>
  <c r="W40" i="46"/>
  <c r="X40" i="46"/>
  <c r="W41" i="46"/>
  <c r="X41" i="46"/>
  <c r="W42" i="46"/>
  <c r="X42" i="46"/>
  <c r="W43" i="46"/>
  <c r="X43" i="46"/>
  <c r="W44" i="46"/>
  <c r="X44" i="46"/>
  <c r="W45" i="46"/>
  <c r="X45" i="46"/>
  <c r="W46" i="46"/>
  <c r="X46" i="46"/>
  <c r="W47" i="46"/>
  <c r="X47" i="46"/>
  <c r="X7" i="46"/>
  <c r="W7" i="46"/>
  <c r="W32" i="23"/>
  <c r="X32" i="23"/>
  <c r="W33" i="23"/>
  <c r="X33" i="23"/>
  <c r="W34" i="23"/>
  <c r="X34" i="23"/>
  <c r="X35" i="23"/>
  <c r="W36" i="23"/>
  <c r="X36" i="23"/>
  <c r="W37" i="23"/>
  <c r="X37" i="23"/>
  <c r="W38" i="23"/>
  <c r="X38" i="23"/>
  <c r="W39" i="23"/>
  <c r="X39" i="23"/>
  <c r="W40" i="23"/>
  <c r="X40" i="23"/>
  <c r="W41" i="23"/>
  <c r="X41" i="23"/>
  <c r="W42" i="23"/>
  <c r="X42" i="23"/>
  <c r="W43" i="23"/>
  <c r="X43" i="23"/>
  <c r="W44" i="23"/>
  <c r="X44" i="23"/>
  <c r="W45" i="23"/>
  <c r="X45" i="23"/>
  <c r="W46" i="23"/>
  <c r="X46" i="23"/>
  <c r="W47" i="23"/>
  <c r="X47" i="23"/>
  <c r="W48" i="23"/>
  <c r="X48" i="23"/>
  <c r="X31" i="23"/>
  <c r="W31" i="23"/>
  <c r="W8" i="23"/>
  <c r="X8" i="23"/>
  <c r="W9" i="23"/>
  <c r="X9" i="23"/>
  <c r="W10" i="23"/>
  <c r="X10" i="23"/>
  <c r="X11" i="23"/>
  <c r="W12" i="23"/>
  <c r="X12" i="23"/>
  <c r="W13" i="23"/>
  <c r="X13" i="23"/>
  <c r="W14" i="23"/>
  <c r="X14" i="23"/>
  <c r="W15" i="23"/>
  <c r="X15" i="23"/>
  <c r="W16" i="23"/>
  <c r="X16" i="23"/>
  <c r="W17" i="23"/>
  <c r="X17" i="23"/>
  <c r="W18" i="23"/>
  <c r="X18" i="23"/>
  <c r="W19" i="23"/>
  <c r="X19" i="23"/>
  <c r="W20" i="23"/>
  <c r="X20" i="23"/>
  <c r="W21" i="23"/>
  <c r="X21" i="23"/>
  <c r="W22" i="23"/>
  <c r="X22" i="23"/>
  <c r="W23" i="23"/>
  <c r="X23" i="23"/>
  <c r="W24" i="23"/>
  <c r="X24" i="23"/>
  <c r="X7" i="23"/>
  <c r="W7" i="23"/>
  <c r="W32" i="22"/>
  <c r="X32" i="22"/>
  <c r="W33" i="22"/>
  <c r="X33" i="22"/>
  <c r="W34" i="22"/>
  <c r="X34" i="22"/>
  <c r="X35" i="22"/>
  <c r="W36" i="22"/>
  <c r="X36" i="22"/>
  <c r="W37" i="22"/>
  <c r="X37" i="22"/>
  <c r="W38" i="22"/>
  <c r="X38" i="22"/>
  <c r="W39" i="22"/>
  <c r="X39" i="22"/>
  <c r="W40" i="22"/>
  <c r="X40" i="22"/>
  <c r="W41" i="22"/>
  <c r="X41" i="22"/>
  <c r="W42" i="22"/>
  <c r="X42" i="22"/>
  <c r="W43" i="22"/>
  <c r="X43" i="22"/>
  <c r="W44" i="22"/>
  <c r="X44" i="22"/>
  <c r="W45" i="22"/>
  <c r="X45" i="22"/>
  <c r="W46" i="22"/>
  <c r="X46" i="22"/>
  <c r="W47" i="22"/>
  <c r="X47" i="22"/>
  <c r="W48" i="22"/>
  <c r="X48" i="22"/>
  <c r="T44" i="22"/>
  <c r="S44" i="22"/>
  <c r="X31" i="22"/>
  <c r="W31" i="22"/>
  <c r="W8" i="22"/>
  <c r="X8" i="22"/>
  <c r="W9" i="22"/>
  <c r="X9" i="22"/>
  <c r="W10" i="22"/>
  <c r="X10" i="22"/>
  <c r="X11" i="22"/>
  <c r="W12" i="22"/>
  <c r="X12" i="22"/>
  <c r="W13" i="22"/>
  <c r="X13" i="22"/>
  <c r="W14" i="22"/>
  <c r="X14" i="22"/>
  <c r="W15" i="22"/>
  <c r="X15" i="22"/>
  <c r="W16" i="22"/>
  <c r="X16" i="22"/>
  <c r="W17" i="22"/>
  <c r="X17" i="22"/>
  <c r="W18" i="22"/>
  <c r="X18" i="22"/>
  <c r="W19" i="22"/>
  <c r="X19" i="22"/>
  <c r="W20" i="22"/>
  <c r="X20" i="22"/>
  <c r="W21" i="22"/>
  <c r="X21" i="22"/>
  <c r="W22" i="22"/>
  <c r="X22" i="22"/>
  <c r="W23" i="22"/>
  <c r="X23" i="22"/>
  <c r="W24" i="22"/>
  <c r="X24" i="22"/>
  <c r="X7" i="22"/>
  <c r="W7" i="22"/>
  <c r="W8" i="12"/>
  <c r="X8" i="12"/>
  <c r="W9" i="12"/>
  <c r="X9" i="12"/>
  <c r="W10" i="12"/>
  <c r="X10" i="12"/>
  <c r="W11" i="12"/>
  <c r="X11" i="12"/>
  <c r="W12" i="12"/>
  <c r="X12" i="12"/>
  <c r="W13" i="12"/>
  <c r="X13" i="12"/>
  <c r="W14" i="12"/>
  <c r="X14" i="12"/>
  <c r="W15" i="12"/>
  <c r="X15" i="12"/>
  <c r="X16" i="12"/>
  <c r="X17" i="12"/>
  <c r="X18" i="12"/>
  <c r="W19" i="12"/>
  <c r="X19" i="12"/>
  <c r="W20" i="12"/>
  <c r="X20" i="12"/>
  <c r="W21" i="12"/>
  <c r="X21" i="12"/>
  <c r="W22" i="12"/>
  <c r="X22" i="12"/>
  <c r="W23" i="12"/>
  <c r="X23" i="12"/>
  <c r="W24" i="12"/>
  <c r="X24" i="12"/>
  <c r="W25" i="12"/>
  <c r="X25" i="12"/>
  <c r="W26" i="12"/>
  <c r="X26" i="12"/>
  <c r="W27" i="12"/>
  <c r="X27" i="12"/>
  <c r="W28" i="12"/>
  <c r="X28" i="12"/>
  <c r="W29" i="12"/>
  <c r="X29" i="12"/>
  <c r="W30" i="12"/>
  <c r="X30" i="12"/>
  <c r="W31" i="12"/>
  <c r="X31" i="12"/>
  <c r="W32" i="12"/>
  <c r="X32" i="12"/>
  <c r="W33" i="12"/>
  <c r="X33" i="12"/>
  <c r="W34" i="12"/>
  <c r="X34" i="12"/>
  <c r="W35" i="12"/>
  <c r="X35" i="12"/>
  <c r="W36" i="12"/>
  <c r="X36" i="12"/>
  <c r="W37" i="12"/>
  <c r="X37" i="12"/>
  <c r="W38" i="12"/>
  <c r="X38" i="12"/>
  <c r="W39" i="12"/>
  <c r="X39" i="12"/>
  <c r="W40" i="12"/>
  <c r="X40" i="12"/>
  <c r="W41" i="12"/>
  <c r="X41" i="12"/>
  <c r="W42" i="12"/>
  <c r="X42" i="12"/>
  <c r="W43" i="12"/>
  <c r="X43" i="12"/>
  <c r="W44" i="12"/>
  <c r="X44" i="12"/>
  <c r="W45" i="12"/>
  <c r="X45" i="12"/>
  <c r="W46" i="12"/>
  <c r="X46" i="12"/>
  <c r="W47" i="12"/>
  <c r="X47" i="12"/>
  <c r="W48" i="12"/>
  <c r="X48" i="12"/>
  <c r="X7" i="12"/>
  <c r="W7" i="12"/>
  <c r="M102" i="45"/>
  <c r="M103" i="45"/>
  <c r="M104" i="45"/>
  <c r="M105" i="45"/>
  <c r="M106" i="45"/>
  <c r="M107" i="45"/>
  <c r="M108" i="45"/>
  <c r="M109" i="45"/>
  <c r="M111" i="45"/>
  <c r="M112" i="45"/>
  <c r="M113" i="45"/>
  <c r="M114" i="45"/>
  <c r="M115" i="45"/>
  <c r="M116" i="45"/>
  <c r="M117" i="45"/>
  <c r="M118" i="45"/>
  <c r="M119" i="45"/>
  <c r="M120" i="45"/>
  <c r="M121" i="45"/>
  <c r="M122" i="45"/>
  <c r="M123" i="45"/>
  <c r="M124" i="45"/>
  <c r="M125" i="45"/>
  <c r="M126" i="45"/>
  <c r="M127" i="45"/>
  <c r="M128" i="45"/>
  <c r="M129" i="45"/>
  <c r="M130" i="45"/>
  <c r="M131" i="45"/>
  <c r="M132" i="45"/>
  <c r="M133" i="45"/>
  <c r="M134" i="45"/>
  <c r="M135" i="45"/>
  <c r="M136" i="45"/>
  <c r="M137" i="45"/>
  <c r="M138" i="45"/>
  <c r="M139" i="45"/>
  <c r="M140" i="45"/>
  <c r="M141" i="45"/>
  <c r="M101" i="45"/>
  <c r="W55" i="45"/>
  <c r="X55" i="45"/>
  <c r="W56" i="45"/>
  <c r="X56" i="45"/>
  <c r="W57" i="45"/>
  <c r="X57" i="45"/>
  <c r="W58" i="45"/>
  <c r="X58" i="45"/>
  <c r="W59" i="45"/>
  <c r="X59" i="45"/>
  <c r="W60" i="45"/>
  <c r="X60" i="45"/>
  <c r="W61" i="45"/>
  <c r="X61" i="45"/>
  <c r="W62" i="45"/>
  <c r="X62" i="45"/>
  <c r="X63" i="45"/>
  <c r="X64" i="45"/>
  <c r="W65" i="45"/>
  <c r="X65" i="45"/>
  <c r="W66" i="45"/>
  <c r="X66" i="45"/>
  <c r="W67" i="45"/>
  <c r="X67" i="45"/>
  <c r="W68" i="45"/>
  <c r="X68" i="45"/>
  <c r="W69" i="45"/>
  <c r="X69" i="45"/>
  <c r="W70" i="45"/>
  <c r="X70" i="45"/>
  <c r="W71" i="45"/>
  <c r="X71" i="45"/>
  <c r="W72" i="45"/>
  <c r="X72" i="45"/>
  <c r="W73" i="45"/>
  <c r="X73" i="45"/>
  <c r="W74" i="45"/>
  <c r="X74" i="45"/>
  <c r="W75" i="45"/>
  <c r="X75" i="45"/>
  <c r="W76" i="45"/>
  <c r="X76" i="45"/>
  <c r="W77" i="45"/>
  <c r="X77" i="45"/>
  <c r="W78" i="45"/>
  <c r="X78" i="45"/>
  <c r="W79" i="45"/>
  <c r="X79" i="45"/>
  <c r="W80" i="45"/>
  <c r="X80" i="45"/>
  <c r="W81" i="45"/>
  <c r="X81" i="45"/>
  <c r="W82" i="45"/>
  <c r="X82" i="45"/>
  <c r="W83" i="45"/>
  <c r="X83" i="45"/>
  <c r="W84" i="45"/>
  <c r="X84" i="45"/>
  <c r="W85" i="45"/>
  <c r="X85" i="45"/>
  <c r="W86" i="45"/>
  <c r="X86" i="45"/>
  <c r="W87" i="45"/>
  <c r="X87" i="45"/>
  <c r="W88" i="45"/>
  <c r="X88" i="45"/>
  <c r="W89" i="45"/>
  <c r="X89" i="45"/>
  <c r="W90" i="45"/>
  <c r="X90" i="45"/>
  <c r="W91" i="45"/>
  <c r="X91" i="45"/>
  <c r="W92" i="45"/>
  <c r="X92" i="45"/>
  <c r="W93" i="45"/>
  <c r="X93" i="45"/>
  <c r="W94" i="45"/>
  <c r="X94" i="45"/>
  <c r="X54" i="45"/>
  <c r="W54" i="45"/>
  <c r="W8" i="45"/>
  <c r="X8" i="45"/>
  <c r="W9" i="45"/>
  <c r="X9" i="45"/>
  <c r="W10" i="45"/>
  <c r="X10" i="45"/>
  <c r="W11" i="45"/>
  <c r="X11" i="45"/>
  <c r="W12" i="45"/>
  <c r="X12" i="45"/>
  <c r="W13" i="45"/>
  <c r="X13" i="45"/>
  <c r="W14" i="45"/>
  <c r="X14" i="45"/>
  <c r="W15" i="45"/>
  <c r="X15" i="45"/>
  <c r="X16" i="45"/>
  <c r="X17" i="45"/>
  <c r="W18" i="45"/>
  <c r="X18" i="45"/>
  <c r="W19" i="45"/>
  <c r="X19" i="45"/>
  <c r="W20" i="45"/>
  <c r="X20" i="45"/>
  <c r="W21" i="45"/>
  <c r="X21" i="45"/>
  <c r="W22" i="45"/>
  <c r="X22" i="45"/>
  <c r="W23" i="45"/>
  <c r="X23" i="45"/>
  <c r="W24" i="45"/>
  <c r="X24" i="45"/>
  <c r="W25" i="45"/>
  <c r="X25" i="45"/>
  <c r="W26" i="45"/>
  <c r="X26" i="45"/>
  <c r="W27" i="45"/>
  <c r="X27" i="45"/>
  <c r="W28" i="45"/>
  <c r="X28" i="45"/>
  <c r="W29" i="45"/>
  <c r="X29" i="45"/>
  <c r="W30" i="45"/>
  <c r="X30" i="45"/>
  <c r="W31" i="45"/>
  <c r="X31" i="45"/>
  <c r="W32" i="45"/>
  <c r="X32" i="45"/>
  <c r="W33" i="45"/>
  <c r="X33" i="45"/>
  <c r="W34" i="45"/>
  <c r="X34" i="45"/>
  <c r="W35" i="45"/>
  <c r="X35" i="45"/>
  <c r="W36" i="45"/>
  <c r="X36" i="45"/>
  <c r="W37" i="45"/>
  <c r="X37" i="45"/>
  <c r="W38" i="45"/>
  <c r="X38" i="45"/>
  <c r="W39" i="45"/>
  <c r="X39" i="45"/>
  <c r="W40" i="45"/>
  <c r="X40" i="45"/>
  <c r="W41" i="45"/>
  <c r="X41" i="45"/>
  <c r="W42" i="45"/>
  <c r="X42" i="45"/>
  <c r="W43" i="45"/>
  <c r="X43" i="45"/>
  <c r="W44" i="45"/>
  <c r="X44" i="45"/>
  <c r="W45" i="45"/>
  <c r="X45" i="45"/>
  <c r="W46" i="45"/>
  <c r="X46" i="45"/>
  <c r="W47" i="45"/>
  <c r="X47" i="45"/>
  <c r="X7" i="45"/>
  <c r="W7" i="45"/>
  <c r="M56" i="21"/>
  <c r="M57" i="21"/>
  <c r="M58" i="21"/>
  <c r="M60" i="21"/>
  <c r="M61" i="21"/>
  <c r="M62" i="21"/>
  <c r="M63" i="21"/>
  <c r="M64" i="21"/>
  <c r="M65" i="21"/>
  <c r="M66" i="21"/>
  <c r="M67" i="21"/>
  <c r="M68" i="21"/>
  <c r="M69" i="21"/>
  <c r="M70" i="21"/>
  <c r="M71" i="21"/>
  <c r="M72" i="21"/>
  <c r="M55" i="21"/>
  <c r="W48" i="21"/>
  <c r="X48" i="21"/>
  <c r="W32" i="21"/>
  <c r="X32" i="21"/>
  <c r="W33" i="21"/>
  <c r="X33" i="21"/>
  <c r="W34" i="21"/>
  <c r="X34" i="21"/>
  <c r="X35" i="21"/>
  <c r="W36" i="21"/>
  <c r="X36" i="21"/>
  <c r="W37" i="21"/>
  <c r="X37" i="21"/>
  <c r="W38" i="21"/>
  <c r="X38" i="21"/>
  <c r="W39" i="21"/>
  <c r="X39" i="21"/>
  <c r="W40" i="21"/>
  <c r="X40" i="21"/>
  <c r="W41" i="21"/>
  <c r="X41" i="21"/>
  <c r="W42" i="21"/>
  <c r="X42" i="21"/>
  <c r="W43" i="21"/>
  <c r="X43" i="21"/>
  <c r="W44" i="21"/>
  <c r="X44" i="21"/>
  <c r="W45" i="21"/>
  <c r="X45" i="21"/>
  <c r="W46" i="21"/>
  <c r="X46" i="21"/>
  <c r="W47" i="21"/>
  <c r="X47" i="21"/>
  <c r="X31" i="21"/>
  <c r="W31" i="21"/>
  <c r="W24" i="21"/>
  <c r="X24" i="21"/>
  <c r="W8" i="21"/>
  <c r="X8" i="21"/>
  <c r="W9" i="21"/>
  <c r="X9" i="21"/>
  <c r="W10" i="21"/>
  <c r="X10" i="21"/>
  <c r="X11" i="21"/>
  <c r="W12" i="21"/>
  <c r="X12" i="21"/>
  <c r="W13" i="21"/>
  <c r="X13" i="21"/>
  <c r="W14" i="21"/>
  <c r="X14" i="21"/>
  <c r="W15" i="21"/>
  <c r="X15" i="21"/>
  <c r="W16" i="21"/>
  <c r="X16" i="21"/>
  <c r="W17" i="21"/>
  <c r="X17" i="21"/>
  <c r="W18" i="21"/>
  <c r="X18" i="21"/>
  <c r="W19" i="21"/>
  <c r="X19" i="21"/>
  <c r="W20" i="21"/>
  <c r="X20" i="21"/>
  <c r="W21" i="21"/>
  <c r="X21" i="21"/>
  <c r="W22" i="21"/>
  <c r="X22" i="21"/>
  <c r="W23" i="21"/>
  <c r="X23" i="21"/>
  <c r="V17" i="20"/>
  <c r="V18" i="20"/>
  <c r="V16" i="20" l="1"/>
  <c r="V8" i="20"/>
  <c r="V9" i="20"/>
  <c r="V7" i="20"/>
  <c r="V17" i="19"/>
  <c r="V18" i="19"/>
  <c r="V16" i="19"/>
  <c r="V8" i="19"/>
  <c r="V9" i="19"/>
  <c r="V7" i="19"/>
  <c r="V17" i="36"/>
  <c r="W17" i="36"/>
  <c r="V18" i="36"/>
  <c r="W18" i="36"/>
  <c r="W16" i="36"/>
  <c r="V16" i="36"/>
  <c r="W8" i="36"/>
  <c r="W9" i="36"/>
  <c r="W7" i="36"/>
  <c r="V8" i="36"/>
  <c r="V9" i="36"/>
  <c r="V7" i="36"/>
  <c r="J18" i="36"/>
  <c r="J9" i="36"/>
  <c r="C78" i="33" l="1"/>
  <c r="D78" i="33"/>
  <c r="E78" i="33"/>
  <c r="F78" i="33"/>
  <c r="G78" i="33"/>
  <c r="H78" i="33"/>
  <c r="I78" i="33"/>
  <c r="J78" i="33"/>
  <c r="K78" i="33"/>
  <c r="C79" i="33"/>
  <c r="D79" i="33"/>
  <c r="E79" i="33"/>
  <c r="F79" i="33"/>
  <c r="G79" i="33"/>
  <c r="H79" i="33"/>
  <c r="I79" i="33"/>
  <c r="J79" i="33"/>
  <c r="K79" i="33"/>
  <c r="C80" i="33"/>
  <c r="D80" i="33"/>
  <c r="E80" i="33"/>
  <c r="F80" i="33"/>
  <c r="G80" i="33"/>
  <c r="H80" i="33"/>
  <c r="I80" i="33"/>
  <c r="J80" i="33"/>
  <c r="K80" i="33"/>
  <c r="C81" i="33"/>
  <c r="D81" i="33"/>
  <c r="E81" i="33"/>
  <c r="F81" i="33"/>
  <c r="G81" i="33"/>
  <c r="H81" i="33"/>
  <c r="I81" i="33"/>
  <c r="J81" i="33"/>
  <c r="K81" i="33"/>
  <c r="C82" i="33"/>
  <c r="D82" i="33"/>
  <c r="E82" i="33"/>
  <c r="F82" i="33"/>
  <c r="G82" i="33"/>
  <c r="H82" i="33"/>
  <c r="I82" i="33"/>
  <c r="J82" i="33"/>
  <c r="K82" i="33"/>
  <c r="H83" i="33"/>
  <c r="I83" i="33"/>
  <c r="J83" i="33"/>
  <c r="K83" i="33"/>
  <c r="F84" i="33"/>
  <c r="G84" i="33"/>
  <c r="J84" i="33"/>
  <c r="K84" i="33"/>
  <c r="C85" i="33"/>
  <c r="D85" i="33"/>
  <c r="E85" i="33"/>
  <c r="F85" i="33"/>
  <c r="G85" i="33"/>
  <c r="H85" i="33"/>
  <c r="I85" i="33"/>
  <c r="J85" i="33"/>
  <c r="K85" i="33"/>
  <c r="C86" i="33"/>
  <c r="D86" i="33"/>
  <c r="E86" i="33"/>
  <c r="F86" i="33"/>
  <c r="G86" i="33"/>
  <c r="H86" i="33"/>
  <c r="I86" i="33"/>
  <c r="J86" i="33"/>
  <c r="K86" i="33"/>
  <c r="C87" i="33"/>
  <c r="D87" i="33"/>
  <c r="E87" i="33"/>
  <c r="F87" i="33"/>
  <c r="G87" i="33"/>
  <c r="H87" i="33"/>
  <c r="I87" i="33"/>
  <c r="J87" i="33"/>
  <c r="K87" i="33"/>
  <c r="C88" i="33"/>
  <c r="D88" i="33"/>
  <c r="E88" i="33"/>
  <c r="F88" i="33"/>
  <c r="G88" i="33"/>
  <c r="H88" i="33"/>
  <c r="I88" i="33"/>
  <c r="J88" i="33"/>
  <c r="K88" i="33"/>
  <c r="F89" i="33"/>
  <c r="G89" i="33"/>
  <c r="H89" i="33"/>
  <c r="C90" i="33"/>
  <c r="D90" i="33"/>
  <c r="E90" i="33"/>
  <c r="F90" i="33"/>
  <c r="G90" i="33"/>
  <c r="H90" i="33"/>
  <c r="I90" i="33"/>
  <c r="J90" i="33"/>
  <c r="K90" i="33"/>
  <c r="C91" i="33"/>
  <c r="D91" i="33"/>
  <c r="E91" i="33"/>
  <c r="F91" i="33"/>
  <c r="G91" i="33"/>
  <c r="H91" i="33"/>
  <c r="I91" i="33"/>
  <c r="J91" i="33"/>
  <c r="K91" i="33"/>
  <c r="H92" i="33"/>
  <c r="I92" i="33"/>
  <c r="J92" i="33"/>
  <c r="K92" i="33"/>
  <c r="E93" i="33"/>
  <c r="F93" i="33"/>
  <c r="G93" i="33"/>
  <c r="H93" i="33"/>
  <c r="I93" i="33"/>
  <c r="J93" i="33"/>
  <c r="K93" i="33"/>
  <c r="I94" i="33"/>
  <c r="J94" i="33"/>
  <c r="K94" i="33"/>
  <c r="C95" i="33"/>
  <c r="D95" i="33"/>
  <c r="E95" i="33"/>
  <c r="F95" i="33"/>
  <c r="G95" i="33"/>
  <c r="H95" i="33"/>
  <c r="I95" i="33"/>
  <c r="J95" i="33"/>
  <c r="K95" i="33"/>
  <c r="I96" i="33"/>
  <c r="J96" i="33"/>
  <c r="K96" i="33"/>
  <c r="D77" i="33"/>
  <c r="E77" i="33"/>
  <c r="F77" i="33"/>
  <c r="G77" i="33"/>
  <c r="H77" i="33"/>
  <c r="I77" i="33"/>
  <c r="J77" i="33"/>
  <c r="K77" i="33"/>
  <c r="C77" i="33"/>
  <c r="C60" i="30"/>
  <c r="D60" i="30"/>
  <c r="E60" i="30"/>
  <c r="F60" i="30"/>
  <c r="G60" i="30"/>
  <c r="H60" i="30"/>
  <c r="I60" i="30"/>
  <c r="J60" i="30"/>
  <c r="K60" i="30"/>
  <c r="D61" i="30"/>
  <c r="E61" i="30"/>
  <c r="F61" i="30"/>
  <c r="G61" i="30"/>
  <c r="H61" i="30"/>
  <c r="I61" i="30"/>
  <c r="J61" i="30"/>
  <c r="K61" i="30"/>
  <c r="C62" i="30"/>
  <c r="D62" i="30"/>
  <c r="E62" i="30"/>
  <c r="F62" i="30"/>
  <c r="G62" i="30"/>
  <c r="H62" i="30"/>
  <c r="I62" i="30"/>
  <c r="J62" i="30"/>
  <c r="K62" i="30"/>
  <c r="C63" i="30"/>
  <c r="D63" i="30"/>
  <c r="E63" i="30"/>
  <c r="F63" i="30"/>
  <c r="G63" i="30"/>
  <c r="H63" i="30"/>
  <c r="I63" i="30"/>
  <c r="J63" i="30"/>
  <c r="K63" i="30"/>
  <c r="H64" i="30"/>
  <c r="I64" i="30"/>
  <c r="J64" i="30"/>
  <c r="K64" i="30"/>
  <c r="C65" i="30"/>
  <c r="D65" i="30"/>
  <c r="E65" i="30"/>
  <c r="F65" i="30"/>
  <c r="G65" i="30"/>
  <c r="H65" i="30"/>
  <c r="I65" i="30"/>
  <c r="J65" i="30"/>
  <c r="K65" i="30"/>
  <c r="C66" i="30"/>
  <c r="D66" i="30"/>
  <c r="E66" i="30"/>
  <c r="F66" i="30"/>
  <c r="G66" i="30"/>
  <c r="H66" i="30"/>
  <c r="I66" i="30"/>
  <c r="J66" i="30"/>
  <c r="K66" i="30"/>
  <c r="C67" i="30"/>
  <c r="D67" i="30"/>
  <c r="E67" i="30"/>
  <c r="F67" i="30"/>
  <c r="G67" i="30"/>
  <c r="H67" i="30"/>
  <c r="I67" i="30"/>
  <c r="J67" i="30"/>
  <c r="K67" i="30"/>
  <c r="H68" i="30"/>
  <c r="I68" i="30"/>
  <c r="J68" i="30"/>
  <c r="K68" i="30"/>
  <c r="H69" i="30"/>
  <c r="I69" i="30"/>
  <c r="J69" i="30"/>
  <c r="K69" i="30"/>
  <c r="D70" i="30"/>
  <c r="E70" i="30"/>
  <c r="F70" i="30"/>
  <c r="H59" i="30"/>
  <c r="I59" i="30"/>
  <c r="J59" i="30"/>
  <c r="K59" i="30"/>
  <c r="D46" i="30" l="1"/>
  <c r="E46" i="30"/>
  <c r="F46" i="30"/>
  <c r="F72" i="30" s="1"/>
  <c r="G46" i="30"/>
  <c r="G72" i="30" s="1"/>
  <c r="H46" i="30"/>
  <c r="I46" i="30"/>
  <c r="J46" i="30"/>
  <c r="J72" i="30" s="1"/>
  <c r="K46" i="30"/>
  <c r="K72" i="30" s="1"/>
  <c r="D47" i="30"/>
  <c r="E47" i="30"/>
  <c r="F47" i="30"/>
  <c r="F73" i="30" s="1"/>
  <c r="G47" i="30"/>
  <c r="G73" i="30" s="1"/>
  <c r="H47" i="30"/>
  <c r="I47" i="30"/>
  <c r="J47" i="30"/>
  <c r="J73" i="30" s="1"/>
  <c r="K47" i="30"/>
  <c r="K73" i="30" s="1"/>
  <c r="D48" i="30"/>
  <c r="E48" i="30"/>
  <c r="F48" i="30"/>
  <c r="F74" i="30" s="1"/>
  <c r="G48" i="30"/>
  <c r="G74" i="30" s="1"/>
  <c r="H48" i="30"/>
  <c r="I48" i="30"/>
  <c r="J48" i="30"/>
  <c r="J74" i="30" s="1"/>
  <c r="K48" i="30"/>
  <c r="K74" i="30" s="1"/>
  <c r="D49" i="30"/>
  <c r="E49" i="30"/>
  <c r="F49" i="30"/>
  <c r="F75" i="30" s="1"/>
  <c r="G49" i="30"/>
  <c r="G75" i="30" s="1"/>
  <c r="H49" i="30"/>
  <c r="I49" i="30"/>
  <c r="J49" i="30"/>
  <c r="J75" i="30" s="1"/>
  <c r="K49" i="30"/>
  <c r="K75" i="30" s="1"/>
  <c r="D50" i="30"/>
  <c r="E50" i="30"/>
  <c r="F50" i="30"/>
  <c r="G50" i="30"/>
  <c r="H50" i="30"/>
  <c r="I50" i="30"/>
  <c r="J50" i="30"/>
  <c r="J76" i="30" s="1"/>
  <c r="K50" i="30"/>
  <c r="K76" i="30" s="1"/>
  <c r="D51" i="30"/>
  <c r="E51" i="30"/>
  <c r="F51" i="30"/>
  <c r="G51" i="30"/>
  <c r="H51" i="30"/>
  <c r="I51" i="30"/>
  <c r="J51" i="30"/>
  <c r="J77" i="30" s="1"/>
  <c r="K51" i="30"/>
  <c r="K77" i="30" s="1"/>
  <c r="D52" i="30"/>
  <c r="E52" i="30"/>
  <c r="F52" i="30"/>
  <c r="F78" i="30" s="1"/>
  <c r="G52" i="30"/>
  <c r="H52" i="30"/>
  <c r="I52" i="30"/>
  <c r="J52" i="30"/>
  <c r="K52" i="30"/>
  <c r="C52" i="30"/>
  <c r="C51" i="30"/>
  <c r="C50" i="30"/>
  <c r="C49" i="30"/>
  <c r="C75" i="30" s="1"/>
  <c r="C48" i="30"/>
  <c r="C47" i="30"/>
  <c r="C46" i="30"/>
  <c r="C72" i="30" s="1"/>
  <c r="D20" i="30"/>
  <c r="E20" i="30"/>
  <c r="F20" i="30"/>
  <c r="G20" i="30"/>
  <c r="H20" i="30"/>
  <c r="I20" i="30"/>
  <c r="J20" i="30"/>
  <c r="K20" i="30"/>
  <c r="D21" i="30"/>
  <c r="E21" i="30"/>
  <c r="F21" i="30"/>
  <c r="G21" i="30"/>
  <c r="H21" i="30"/>
  <c r="I21" i="30"/>
  <c r="J21" i="30"/>
  <c r="K21" i="30"/>
  <c r="D22" i="30"/>
  <c r="E22" i="30"/>
  <c r="F22" i="30"/>
  <c r="G22" i="30"/>
  <c r="H22" i="30"/>
  <c r="I22" i="30"/>
  <c r="J22" i="30"/>
  <c r="K22" i="30"/>
  <c r="D23" i="30"/>
  <c r="E23" i="30"/>
  <c r="F23" i="30"/>
  <c r="G23" i="30"/>
  <c r="H23" i="30"/>
  <c r="I23" i="30"/>
  <c r="J23" i="30"/>
  <c r="K23" i="30"/>
  <c r="D24" i="30"/>
  <c r="E24" i="30"/>
  <c r="F24" i="30"/>
  <c r="G24" i="30"/>
  <c r="H24" i="30"/>
  <c r="I24" i="30"/>
  <c r="J24" i="30"/>
  <c r="K24" i="30"/>
  <c r="D25" i="30"/>
  <c r="E25" i="30"/>
  <c r="F25" i="30"/>
  <c r="G25" i="30"/>
  <c r="H25" i="30"/>
  <c r="I25" i="30"/>
  <c r="J25" i="30"/>
  <c r="K25" i="30"/>
  <c r="D26" i="30"/>
  <c r="E26" i="30"/>
  <c r="F26" i="30"/>
  <c r="G26" i="30"/>
  <c r="H26" i="30"/>
  <c r="I26" i="30"/>
  <c r="J26" i="30"/>
  <c r="K26" i="30"/>
  <c r="C26" i="30"/>
  <c r="C25" i="30"/>
  <c r="C24" i="30"/>
  <c r="C23" i="30"/>
  <c r="C22" i="30"/>
  <c r="C21" i="30"/>
  <c r="C20" i="30"/>
  <c r="K46" i="12"/>
  <c r="M97" i="47"/>
  <c r="W50" i="47"/>
  <c r="M97" i="46"/>
  <c r="C57" i="22"/>
  <c r="D57" i="22"/>
  <c r="E57" i="22"/>
  <c r="F57" i="22"/>
  <c r="G57" i="22"/>
  <c r="H57" i="22"/>
  <c r="I57" i="22"/>
  <c r="J57" i="22"/>
  <c r="K57" i="22"/>
  <c r="C58" i="22"/>
  <c r="D58" i="22"/>
  <c r="E58" i="22"/>
  <c r="F58" i="22"/>
  <c r="G58" i="22"/>
  <c r="H58" i="22"/>
  <c r="I58" i="22"/>
  <c r="J58" i="22"/>
  <c r="K58" i="22"/>
  <c r="C59" i="22"/>
  <c r="D59" i="22"/>
  <c r="E59" i="22"/>
  <c r="F59" i="22"/>
  <c r="G59" i="22"/>
  <c r="C60" i="22"/>
  <c r="D60" i="22"/>
  <c r="E60" i="22"/>
  <c r="F60" i="22"/>
  <c r="G60" i="22"/>
  <c r="H60" i="22"/>
  <c r="I60" i="22"/>
  <c r="J60" i="22"/>
  <c r="K60" i="22"/>
  <c r="C61" i="22"/>
  <c r="D61" i="22"/>
  <c r="E61" i="22"/>
  <c r="F61" i="22"/>
  <c r="G61" i="22"/>
  <c r="H61" i="22"/>
  <c r="I61" i="22"/>
  <c r="J61" i="22"/>
  <c r="K61" i="22"/>
  <c r="C62" i="22"/>
  <c r="D62" i="22"/>
  <c r="E62" i="22"/>
  <c r="F62" i="22"/>
  <c r="G62" i="22"/>
  <c r="H62" i="22"/>
  <c r="I62" i="22"/>
  <c r="J62" i="22"/>
  <c r="K62" i="22"/>
  <c r="C63" i="22"/>
  <c r="D63" i="22"/>
  <c r="E63" i="22"/>
  <c r="F63" i="22"/>
  <c r="G63" i="22"/>
  <c r="H63" i="22"/>
  <c r="I63" i="22"/>
  <c r="J63" i="22"/>
  <c r="M63" i="22" s="1"/>
  <c r="K63" i="22"/>
  <c r="C64" i="22"/>
  <c r="D64" i="22"/>
  <c r="E64" i="22"/>
  <c r="F64" i="22"/>
  <c r="G64" i="22"/>
  <c r="H64" i="22"/>
  <c r="I64" i="22"/>
  <c r="J64" i="22"/>
  <c r="K64" i="22"/>
  <c r="C65" i="22"/>
  <c r="D65" i="22"/>
  <c r="E65" i="22"/>
  <c r="F65" i="22"/>
  <c r="G65" i="22"/>
  <c r="H65" i="22"/>
  <c r="I65" i="22"/>
  <c r="J65" i="22"/>
  <c r="K65" i="22"/>
  <c r="C66" i="22"/>
  <c r="D66" i="22"/>
  <c r="E66" i="22"/>
  <c r="F66" i="22"/>
  <c r="G66" i="22"/>
  <c r="H66" i="22"/>
  <c r="I66" i="22"/>
  <c r="J66" i="22"/>
  <c r="K66" i="22"/>
  <c r="C67" i="22"/>
  <c r="D67" i="22"/>
  <c r="E67" i="22"/>
  <c r="F67" i="22"/>
  <c r="G67" i="22"/>
  <c r="H67" i="22"/>
  <c r="I67" i="22"/>
  <c r="J67" i="22"/>
  <c r="M67" i="22" s="1"/>
  <c r="K67" i="22"/>
  <c r="C68" i="22"/>
  <c r="D68" i="22"/>
  <c r="E68" i="22"/>
  <c r="F68" i="22"/>
  <c r="G68" i="22"/>
  <c r="H68" i="22"/>
  <c r="I68" i="22"/>
  <c r="J68" i="22"/>
  <c r="K68" i="22"/>
  <c r="C70" i="22"/>
  <c r="D70" i="22"/>
  <c r="E70" i="22"/>
  <c r="F70" i="22"/>
  <c r="G70" i="22"/>
  <c r="H70" i="22"/>
  <c r="I70" i="22"/>
  <c r="J70" i="22"/>
  <c r="K70" i="22"/>
  <c r="C71" i="22"/>
  <c r="D71" i="22"/>
  <c r="E71" i="22"/>
  <c r="F71" i="22"/>
  <c r="G71" i="22"/>
  <c r="H71" i="22"/>
  <c r="I71" i="22"/>
  <c r="J71" i="22"/>
  <c r="K71" i="22"/>
  <c r="M71" i="22" s="1"/>
  <c r="D56" i="22"/>
  <c r="E56" i="22"/>
  <c r="F56" i="22"/>
  <c r="G56" i="22"/>
  <c r="H56" i="22"/>
  <c r="I56" i="22"/>
  <c r="J56" i="22"/>
  <c r="K56" i="22"/>
  <c r="C56" i="22"/>
  <c r="H9" i="36"/>
  <c r="I9" i="36"/>
  <c r="H18" i="36"/>
  <c r="I18" i="36"/>
  <c r="U48" i="33"/>
  <c r="K7" i="21"/>
  <c r="S53" i="33"/>
  <c r="S54" i="33"/>
  <c r="S55" i="33"/>
  <c r="S56" i="33"/>
  <c r="S57" i="33"/>
  <c r="S58" i="33"/>
  <c r="S59" i="33"/>
  <c r="S60" i="33"/>
  <c r="S52" i="33"/>
  <c r="M48" i="33"/>
  <c r="N48" i="33"/>
  <c r="O48" i="33"/>
  <c r="T48" i="33"/>
  <c r="S44" i="33"/>
  <c r="S45" i="33"/>
  <c r="S46" i="33"/>
  <c r="S47" i="33"/>
  <c r="S48" i="33"/>
  <c r="S49" i="33"/>
  <c r="S50" i="33"/>
  <c r="S43" i="33"/>
  <c r="K62" i="33"/>
  <c r="K63" i="33"/>
  <c r="K64" i="33"/>
  <c r="K65" i="33"/>
  <c r="K66" i="33"/>
  <c r="K67" i="33"/>
  <c r="K68" i="33"/>
  <c r="K69" i="33"/>
  <c r="K70" i="33"/>
  <c r="I62" i="33"/>
  <c r="I63" i="33"/>
  <c r="I64" i="33"/>
  <c r="I65" i="33"/>
  <c r="I66" i="33"/>
  <c r="I67" i="33"/>
  <c r="I68" i="33"/>
  <c r="I69" i="33"/>
  <c r="I70" i="33"/>
  <c r="D69" i="33"/>
  <c r="E69" i="33"/>
  <c r="F69" i="33"/>
  <c r="G69" i="33"/>
  <c r="H69" i="33"/>
  <c r="J69" i="33"/>
  <c r="C69" i="33"/>
  <c r="U15" i="33"/>
  <c r="U24" i="33"/>
  <c r="T24" i="33"/>
  <c r="S18" i="33"/>
  <c r="S19" i="33"/>
  <c r="S20" i="33"/>
  <c r="S21" i="33"/>
  <c r="S22" i="33"/>
  <c r="S23" i="33"/>
  <c r="S24" i="33"/>
  <c r="S25" i="33"/>
  <c r="S9" i="33"/>
  <c r="S10" i="33"/>
  <c r="S11" i="33"/>
  <c r="S12" i="33"/>
  <c r="S13" i="33"/>
  <c r="S14" i="33"/>
  <c r="S15" i="33"/>
  <c r="S8" i="33"/>
  <c r="S17" i="33"/>
  <c r="D34" i="33"/>
  <c r="E34" i="33"/>
  <c r="F34" i="33"/>
  <c r="P34" i="33" s="1"/>
  <c r="G34" i="33"/>
  <c r="H34" i="33"/>
  <c r="I34" i="33"/>
  <c r="J34" i="33"/>
  <c r="K34" i="33"/>
  <c r="K27" i="33"/>
  <c r="K28" i="33"/>
  <c r="K29" i="33"/>
  <c r="K30" i="33"/>
  <c r="K31" i="33"/>
  <c r="K32" i="33"/>
  <c r="K33" i="33"/>
  <c r="K35" i="33"/>
  <c r="E27" i="33"/>
  <c r="F27" i="33"/>
  <c r="G27" i="33"/>
  <c r="H27" i="33"/>
  <c r="I27" i="33"/>
  <c r="J27" i="33"/>
  <c r="E28" i="33"/>
  <c r="F28" i="33"/>
  <c r="P28" i="33" s="1"/>
  <c r="G28" i="33"/>
  <c r="H28" i="33"/>
  <c r="I28" i="33"/>
  <c r="J28" i="33"/>
  <c r="E29" i="33"/>
  <c r="F29" i="33"/>
  <c r="P29" i="33" s="1"/>
  <c r="G29" i="33"/>
  <c r="H29" i="33"/>
  <c r="I29" i="33"/>
  <c r="J29" i="33"/>
  <c r="E30" i="33"/>
  <c r="F30" i="33"/>
  <c r="P30" i="33" s="1"/>
  <c r="G30" i="33"/>
  <c r="H30" i="33"/>
  <c r="I30" i="33"/>
  <c r="J30" i="33"/>
  <c r="E31" i="33"/>
  <c r="F31" i="33"/>
  <c r="P31" i="33" s="1"/>
  <c r="G31" i="33"/>
  <c r="H31" i="33"/>
  <c r="I31" i="33"/>
  <c r="J31" i="33"/>
  <c r="E32" i="33"/>
  <c r="F32" i="33"/>
  <c r="P32" i="33" s="1"/>
  <c r="G32" i="33"/>
  <c r="H32" i="33"/>
  <c r="I32" i="33"/>
  <c r="J32" i="33"/>
  <c r="E33" i="33"/>
  <c r="F33" i="33"/>
  <c r="P33" i="33" s="1"/>
  <c r="G33" i="33"/>
  <c r="H33" i="33"/>
  <c r="I33" i="33"/>
  <c r="J33" i="33"/>
  <c r="E35" i="33"/>
  <c r="F35" i="33"/>
  <c r="G35" i="33"/>
  <c r="H35" i="33"/>
  <c r="I35" i="33"/>
  <c r="J35" i="33"/>
  <c r="S16" i="33"/>
  <c r="R24" i="33"/>
  <c r="Q24" i="33"/>
  <c r="P24" i="33"/>
  <c r="O24" i="33"/>
  <c r="N24" i="33"/>
  <c r="M24" i="33"/>
  <c r="S14" i="30"/>
  <c r="S15" i="30"/>
  <c r="S16" i="30"/>
  <c r="S17" i="30"/>
  <c r="S18" i="30"/>
  <c r="S9" i="30"/>
  <c r="S10" i="30"/>
  <c r="S11" i="30"/>
  <c r="S8" i="30"/>
  <c r="S13" i="30"/>
  <c r="R13" i="30"/>
  <c r="S40" i="30"/>
  <c r="S41" i="30"/>
  <c r="S42" i="30"/>
  <c r="S43" i="30"/>
  <c r="S44" i="30"/>
  <c r="S35" i="30"/>
  <c r="S36" i="30"/>
  <c r="S37" i="30"/>
  <c r="S39" i="30"/>
  <c r="S34" i="30"/>
  <c r="S51" i="33"/>
  <c r="I83" i="28"/>
  <c r="I84" i="28"/>
  <c r="I85" i="28"/>
  <c r="I86" i="28"/>
  <c r="I87" i="28"/>
  <c r="I88" i="28"/>
  <c r="I94" i="28"/>
  <c r="I95" i="28"/>
  <c r="I96" i="28"/>
  <c r="I98" i="28"/>
  <c r="I99" i="28"/>
  <c r="I100" i="28"/>
  <c r="I101" i="28"/>
  <c r="I102" i="28"/>
  <c r="I104" i="28"/>
  <c r="S57" i="28"/>
  <c r="S58" i="28"/>
  <c r="S59" i="28"/>
  <c r="S60" i="28"/>
  <c r="S61" i="28"/>
  <c r="S62" i="28"/>
  <c r="S63" i="28"/>
  <c r="S64" i="28"/>
  <c r="S65" i="28"/>
  <c r="S56" i="28"/>
  <c r="S47" i="28"/>
  <c r="S48" i="28"/>
  <c r="S49" i="28"/>
  <c r="S50" i="28"/>
  <c r="S51" i="28"/>
  <c r="S52" i="28"/>
  <c r="S53" i="28"/>
  <c r="S54" i="28"/>
  <c r="S46" i="28"/>
  <c r="S19" i="28"/>
  <c r="S20" i="28"/>
  <c r="S21" i="28"/>
  <c r="S22" i="28"/>
  <c r="S23" i="28"/>
  <c r="S24" i="28"/>
  <c r="S25" i="28"/>
  <c r="S26" i="28"/>
  <c r="S27" i="28"/>
  <c r="S18" i="28"/>
  <c r="S9" i="28"/>
  <c r="S10" i="28"/>
  <c r="S11" i="28"/>
  <c r="S12" i="28"/>
  <c r="S13" i="28"/>
  <c r="S14" i="28"/>
  <c r="S15" i="28"/>
  <c r="S16" i="28"/>
  <c r="S8" i="28"/>
  <c r="S17" i="28"/>
  <c r="S7" i="28"/>
  <c r="S70" i="28"/>
  <c r="S55" i="28"/>
  <c r="I29" i="28"/>
  <c r="S29" i="28" s="1"/>
  <c r="I30" i="28"/>
  <c r="I31" i="28"/>
  <c r="S31" i="28" s="1"/>
  <c r="I32" i="28"/>
  <c r="I33" i="28"/>
  <c r="I34" i="28"/>
  <c r="I35" i="28"/>
  <c r="S35" i="28" s="1"/>
  <c r="I36" i="28"/>
  <c r="S36" i="28" s="1"/>
  <c r="I37" i="28"/>
  <c r="S37" i="28" s="1"/>
  <c r="I38" i="28"/>
  <c r="I103" i="12"/>
  <c r="I104" i="12"/>
  <c r="I105" i="12"/>
  <c r="I106" i="12"/>
  <c r="I107" i="12"/>
  <c r="I108" i="12"/>
  <c r="I109" i="12"/>
  <c r="I110" i="12"/>
  <c r="I111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S56" i="12"/>
  <c r="S57" i="12"/>
  <c r="S59" i="12"/>
  <c r="S60" i="12"/>
  <c r="S62" i="12"/>
  <c r="S63" i="12"/>
  <c r="S68" i="12"/>
  <c r="S69" i="12"/>
  <c r="S71" i="12"/>
  <c r="S72" i="12"/>
  <c r="S74" i="12"/>
  <c r="S75" i="12"/>
  <c r="S77" i="12"/>
  <c r="S78" i="12"/>
  <c r="S80" i="12"/>
  <c r="S81" i="12"/>
  <c r="S83" i="12"/>
  <c r="S84" i="12"/>
  <c r="S86" i="12"/>
  <c r="S87" i="12"/>
  <c r="S89" i="12"/>
  <c r="S90" i="12"/>
  <c r="S92" i="12"/>
  <c r="S93" i="12"/>
  <c r="S8" i="12"/>
  <c r="S9" i="12"/>
  <c r="S11" i="12"/>
  <c r="S12" i="12"/>
  <c r="S14" i="12"/>
  <c r="S15" i="12"/>
  <c r="S20" i="12"/>
  <c r="S21" i="12"/>
  <c r="S23" i="12"/>
  <c r="S24" i="12"/>
  <c r="S26" i="12"/>
  <c r="S27" i="12"/>
  <c r="S29" i="12"/>
  <c r="S30" i="12"/>
  <c r="S32" i="12"/>
  <c r="S33" i="12"/>
  <c r="S35" i="12"/>
  <c r="S36" i="12"/>
  <c r="S38" i="12"/>
  <c r="S39" i="12"/>
  <c r="S41" i="12"/>
  <c r="S42" i="12"/>
  <c r="S44" i="12"/>
  <c r="S45" i="12"/>
  <c r="I101" i="47"/>
  <c r="J101" i="47"/>
  <c r="I102" i="47"/>
  <c r="J102" i="47"/>
  <c r="I103" i="47"/>
  <c r="J103" i="47"/>
  <c r="I104" i="47"/>
  <c r="J104" i="47"/>
  <c r="I105" i="47"/>
  <c r="J105" i="47"/>
  <c r="I106" i="47"/>
  <c r="J106" i="47"/>
  <c r="I107" i="47"/>
  <c r="J107" i="47"/>
  <c r="I108" i="47"/>
  <c r="J108" i="47"/>
  <c r="I109" i="47"/>
  <c r="J109" i="47"/>
  <c r="I112" i="47"/>
  <c r="J112" i="47"/>
  <c r="I113" i="47"/>
  <c r="J113" i="47"/>
  <c r="I114" i="47"/>
  <c r="J114" i="47"/>
  <c r="I115" i="47"/>
  <c r="J115" i="47"/>
  <c r="I116" i="47"/>
  <c r="J116" i="47"/>
  <c r="I117" i="47"/>
  <c r="J117" i="47"/>
  <c r="I118" i="47"/>
  <c r="J118" i="47"/>
  <c r="I119" i="47"/>
  <c r="J119" i="47"/>
  <c r="I120" i="47"/>
  <c r="J120" i="47"/>
  <c r="I121" i="47"/>
  <c r="J121" i="47"/>
  <c r="I122" i="47"/>
  <c r="J122" i="47"/>
  <c r="I123" i="47"/>
  <c r="J123" i="47"/>
  <c r="I124" i="47"/>
  <c r="J124" i="47"/>
  <c r="I125" i="47"/>
  <c r="J125" i="47"/>
  <c r="I126" i="47"/>
  <c r="J126" i="47"/>
  <c r="I127" i="47"/>
  <c r="J127" i="47"/>
  <c r="I128" i="47"/>
  <c r="J128" i="47"/>
  <c r="I129" i="47"/>
  <c r="J129" i="47"/>
  <c r="I130" i="47"/>
  <c r="J130" i="47"/>
  <c r="I131" i="47"/>
  <c r="J131" i="47"/>
  <c r="I132" i="47"/>
  <c r="J132" i="47"/>
  <c r="I133" i="47"/>
  <c r="J133" i="47"/>
  <c r="I134" i="47"/>
  <c r="J134" i="47"/>
  <c r="I135" i="47"/>
  <c r="J135" i="47"/>
  <c r="I136" i="47"/>
  <c r="J136" i="47"/>
  <c r="I137" i="47"/>
  <c r="J137" i="47"/>
  <c r="I138" i="47"/>
  <c r="J138" i="47"/>
  <c r="S54" i="47"/>
  <c r="S55" i="47"/>
  <c r="S56" i="47"/>
  <c r="S57" i="47"/>
  <c r="S58" i="47"/>
  <c r="S59" i="47"/>
  <c r="S60" i="47"/>
  <c r="S61" i="47"/>
  <c r="S62" i="47"/>
  <c r="S63" i="47"/>
  <c r="S65" i="47"/>
  <c r="S66" i="47"/>
  <c r="S67" i="47"/>
  <c r="S68" i="47"/>
  <c r="S69" i="47"/>
  <c r="S70" i="47"/>
  <c r="S71" i="47"/>
  <c r="S72" i="47"/>
  <c r="S73" i="47"/>
  <c r="S74" i="47"/>
  <c r="S75" i="47"/>
  <c r="S76" i="47"/>
  <c r="S77" i="47"/>
  <c r="S78" i="47"/>
  <c r="S79" i="47"/>
  <c r="S80" i="47"/>
  <c r="S81" i="47"/>
  <c r="S82" i="47"/>
  <c r="S83" i="47"/>
  <c r="S84" i="47"/>
  <c r="S85" i="47"/>
  <c r="S86" i="47"/>
  <c r="S87" i="47"/>
  <c r="S88" i="47"/>
  <c r="S89" i="47"/>
  <c r="S90" i="47"/>
  <c r="S91" i="47"/>
  <c r="S8" i="47"/>
  <c r="S9" i="47"/>
  <c r="S11" i="47"/>
  <c r="S12" i="47"/>
  <c r="S14" i="47"/>
  <c r="S15" i="47"/>
  <c r="S19" i="47"/>
  <c r="S20" i="47"/>
  <c r="S22" i="47"/>
  <c r="S23" i="47"/>
  <c r="S25" i="47"/>
  <c r="S26" i="47"/>
  <c r="S28" i="47"/>
  <c r="S29" i="47"/>
  <c r="S31" i="47"/>
  <c r="S32" i="47"/>
  <c r="S34" i="47"/>
  <c r="S35" i="47"/>
  <c r="S37" i="47"/>
  <c r="S38" i="47"/>
  <c r="S40" i="47"/>
  <c r="S41" i="47"/>
  <c r="S43" i="47"/>
  <c r="S44" i="47"/>
  <c r="I101" i="46"/>
  <c r="I102" i="46"/>
  <c r="I103" i="46"/>
  <c r="I104" i="46"/>
  <c r="I105" i="46"/>
  <c r="I106" i="46"/>
  <c r="I107" i="46"/>
  <c r="I108" i="46"/>
  <c r="I109" i="46"/>
  <c r="I112" i="46"/>
  <c r="I113" i="46"/>
  <c r="I114" i="46"/>
  <c r="I115" i="46"/>
  <c r="I116" i="46"/>
  <c r="I117" i="46"/>
  <c r="I118" i="46"/>
  <c r="I119" i="46"/>
  <c r="I120" i="46"/>
  <c r="I121" i="46"/>
  <c r="I122" i="46"/>
  <c r="I123" i="46"/>
  <c r="I124" i="46"/>
  <c r="I125" i="46"/>
  <c r="I126" i="46"/>
  <c r="I127" i="46"/>
  <c r="I128" i="46"/>
  <c r="I129" i="46"/>
  <c r="I130" i="46"/>
  <c r="I131" i="46"/>
  <c r="I132" i="46"/>
  <c r="I133" i="46"/>
  <c r="I134" i="46"/>
  <c r="I135" i="46"/>
  <c r="I136" i="46"/>
  <c r="I137" i="46"/>
  <c r="I138" i="46"/>
  <c r="S55" i="46"/>
  <c r="S56" i="46"/>
  <c r="S58" i="46"/>
  <c r="S59" i="46"/>
  <c r="S61" i="46"/>
  <c r="S62" i="46"/>
  <c r="S66" i="46"/>
  <c r="S67" i="46"/>
  <c r="S69" i="46"/>
  <c r="S70" i="46"/>
  <c r="S72" i="46"/>
  <c r="S73" i="46"/>
  <c r="S75" i="46"/>
  <c r="S76" i="46"/>
  <c r="S78" i="46"/>
  <c r="S79" i="46"/>
  <c r="S81" i="46"/>
  <c r="S82" i="46"/>
  <c r="S84" i="46"/>
  <c r="S85" i="46"/>
  <c r="S87" i="46"/>
  <c r="S88" i="46"/>
  <c r="S90" i="46"/>
  <c r="S91" i="46"/>
  <c r="S8" i="46"/>
  <c r="S9" i="46"/>
  <c r="S11" i="46"/>
  <c r="S12" i="46"/>
  <c r="S14" i="46"/>
  <c r="S15" i="46"/>
  <c r="S19" i="46"/>
  <c r="S20" i="46"/>
  <c r="S22" i="46"/>
  <c r="S23" i="46"/>
  <c r="S25" i="46"/>
  <c r="S26" i="46"/>
  <c r="S28" i="46"/>
  <c r="S29" i="46"/>
  <c r="S31" i="46"/>
  <c r="S32" i="46"/>
  <c r="S34" i="46"/>
  <c r="S35" i="46"/>
  <c r="S37" i="46"/>
  <c r="S38" i="46"/>
  <c r="S40" i="46"/>
  <c r="S41" i="46"/>
  <c r="S43" i="46"/>
  <c r="S44" i="46"/>
  <c r="I101" i="45"/>
  <c r="I102" i="45"/>
  <c r="I103" i="45"/>
  <c r="I104" i="45"/>
  <c r="I105" i="45"/>
  <c r="I106" i="45"/>
  <c r="I107" i="45"/>
  <c r="I108" i="45"/>
  <c r="I109" i="45"/>
  <c r="I112" i="45"/>
  <c r="I113" i="45"/>
  <c r="I114" i="45"/>
  <c r="I115" i="45"/>
  <c r="I116" i="45"/>
  <c r="I117" i="45"/>
  <c r="I118" i="45"/>
  <c r="I119" i="45"/>
  <c r="I120" i="45"/>
  <c r="I121" i="45"/>
  <c r="I122" i="45"/>
  <c r="I123" i="45"/>
  <c r="I124" i="45"/>
  <c r="I125" i="45"/>
  <c r="I126" i="45"/>
  <c r="I127" i="45"/>
  <c r="I128" i="45"/>
  <c r="I129" i="45"/>
  <c r="I130" i="45"/>
  <c r="I131" i="45"/>
  <c r="I132" i="45"/>
  <c r="I133" i="45"/>
  <c r="I134" i="45"/>
  <c r="I135" i="45"/>
  <c r="I136" i="45"/>
  <c r="I137" i="45"/>
  <c r="I138" i="45"/>
  <c r="S55" i="45"/>
  <c r="S56" i="45"/>
  <c r="S58" i="45"/>
  <c r="S59" i="45"/>
  <c r="S61" i="45"/>
  <c r="S62" i="45"/>
  <c r="S66" i="45"/>
  <c r="S67" i="45"/>
  <c r="S69" i="45"/>
  <c r="S70" i="45"/>
  <c r="S72" i="45"/>
  <c r="S73" i="45"/>
  <c r="S75" i="45"/>
  <c r="S76" i="45"/>
  <c r="S78" i="45"/>
  <c r="S79" i="45"/>
  <c r="S81" i="45"/>
  <c r="S82" i="45"/>
  <c r="S84" i="45"/>
  <c r="S85" i="45"/>
  <c r="S87" i="45"/>
  <c r="S88" i="45"/>
  <c r="S90" i="45"/>
  <c r="S91" i="45"/>
  <c r="S8" i="45"/>
  <c r="S9" i="45"/>
  <c r="S11" i="45"/>
  <c r="S12" i="45"/>
  <c r="S14" i="45"/>
  <c r="S15" i="45"/>
  <c r="S19" i="45"/>
  <c r="S20" i="45"/>
  <c r="S22" i="45"/>
  <c r="S23" i="45"/>
  <c r="S25" i="45"/>
  <c r="S26" i="45"/>
  <c r="S28" i="45"/>
  <c r="S29" i="45"/>
  <c r="S31" i="45"/>
  <c r="S32" i="45"/>
  <c r="S34" i="45"/>
  <c r="S35" i="45"/>
  <c r="S37" i="45"/>
  <c r="S38" i="45"/>
  <c r="S40" i="45"/>
  <c r="S41" i="45"/>
  <c r="S43" i="45"/>
  <c r="S44" i="45"/>
  <c r="I56" i="23"/>
  <c r="J56" i="23"/>
  <c r="I57" i="23"/>
  <c r="J57" i="23"/>
  <c r="I58" i="23"/>
  <c r="J58" i="23"/>
  <c r="I60" i="23"/>
  <c r="J60" i="23"/>
  <c r="I61" i="23"/>
  <c r="J61" i="23"/>
  <c r="I62" i="23"/>
  <c r="J62" i="23"/>
  <c r="I63" i="23"/>
  <c r="J63" i="23"/>
  <c r="I64" i="23"/>
  <c r="J64" i="23"/>
  <c r="I65" i="23"/>
  <c r="J65" i="23"/>
  <c r="I66" i="23"/>
  <c r="J66" i="23"/>
  <c r="I67" i="23"/>
  <c r="J67" i="23"/>
  <c r="I68" i="23"/>
  <c r="J68" i="23"/>
  <c r="I70" i="23"/>
  <c r="J70" i="23"/>
  <c r="I71" i="23"/>
  <c r="J71" i="23"/>
  <c r="I21" i="23"/>
  <c r="S23" i="23" s="1"/>
  <c r="D36" i="28"/>
  <c r="E36" i="28"/>
  <c r="F36" i="28"/>
  <c r="G36" i="28"/>
  <c r="H36" i="28"/>
  <c r="J36" i="28"/>
  <c r="K36" i="28"/>
  <c r="C36" i="28"/>
  <c r="I94" i="12"/>
  <c r="S70" i="12" s="1"/>
  <c r="I95" i="12"/>
  <c r="I96" i="12"/>
  <c r="I46" i="12"/>
  <c r="S10" i="12" s="1"/>
  <c r="I47" i="12"/>
  <c r="I48" i="12"/>
  <c r="I93" i="47"/>
  <c r="S93" i="47" s="1"/>
  <c r="I94" i="47"/>
  <c r="S94" i="47" s="1"/>
  <c r="S7" i="47"/>
  <c r="J139" i="47"/>
  <c r="I46" i="47"/>
  <c r="J46" i="47"/>
  <c r="I47" i="47"/>
  <c r="J47" i="47"/>
  <c r="S83" i="46"/>
  <c r="I93" i="46"/>
  <c r="J93" i="46"/>
  <c r="I94" i="46"/>
  <c r="J94" i="46"/>
  <c r="S18" i="46"/>
  <c r="I46" i="46"/>
  <c r="I47" i="46"/>
  <c r="S47" i="46" s="1"/>
  <c r="I92" i="45"/>
  <c r="S86" i="45" s="1"/>
  <c r="I93" i="45"/>
  <c r="I94" i="45"/>
  <c r="S94" i="45" s="1"/>
  <c r="I45" i="45"/>
  <c r="I46" i="45"/>
  <c r="I47" i="45"/>
  <c r="S47" i="45" s="1"/>
  <c r="I45" i="23"/>
  <c r="S47" i="23" s="1"/>
  <c r="J45" i="23"/>
  <c r="I7" i="23"/>
  <c r="S14" i="23" s="1"/>
  <c r="I31" i="23"/>
  <c r="S37" i="23" s="1"/>
  <c r="I45" i="22"/>
  <c r="S46" i="22" s="1"/>
  <c r="I31" i="22"/>
  <c r="S39" i="22" s="1"/>
  <c r="I7" i="22"/>
  <c r="S12" i="22" s="1"/>
  <c r="I21" i="22"/>
  <c r="S23" i="22" s="1"/>
  <c r="I103" i="33" l="1"/>
  <c r="I99" i="33"/>
  <c r="K100" i="33"/>
  <c r="I102" i="33"/>
  <c r="I98" i="33"/>
  <c r="K103" i="33"/>
  <c r="K99" i="33"/>
  <c r="I105" i="33"/>
  <c r="I101" i="33"/>
  <c r="I97" i="33"/>
  <c r="K102" i="33"/>
  <c r="K98" i="33"/>
  <c r="T69" i="33"/>
  <c r="J104" i="33"/>
  <c r="U69" i="33"/>
  <c r="K104" i="33"/>
  <c r="I104" i="33"/>
  <c r="I100" i="33"/>
  <c r="K105" i="33"/>
  <c r="K101" i="33"/>
  <c r="K97" i="33"/>
  <c r="E78" i="30"/>
  <c r="I77" i="30"/>
  <c r="I76" i="30"/>
  <c r="I75" i="30"/>
  <c r="E75" i="30"/>
  <c r="I74" i="30"/>
  <c r="E74" i="30"/>
  <c r="I73" i="30"/>
  <c r="E73" i="30"/>
  <c r="I72" i="30"/>
  <c r="E72" i="30"/>
  <c r="S33" i="30"/>
  <c r="I71" i="30"/>
  <c r="C74" i="30"/>
  <c r="D78" i="30"/>
  <c r="H77" i="30"/>
  <c r="H76" i="30"/>
  <c r="H75" i="30"/>
  <c r="D75" i="30"/>
  <c r="H74" i="30"/>
  <c r="D74" i="30"/>
  <c r="H73" i="30"/>
  <c r="D73" i="30"/>
  <c r="H72" i="30"/>
  <c r="D72" i="30"/>
  <c r="I107" i="28"/>
  <c r="M56" i="22"/>
  <c r="M66" i="22"/>
  <c r="M62" i="22"/>
  <c r="M58" i="22"/>
  <c r="M65" i="22"/>
  <c r="M61" i="22"/>
  <c r="M57" i="22"/>
  <c r="M68" i="22"/>
  <c r="M64" i="22"/>
  <c r="M60" i="22"/>
  <c r="M70" i="22"/>
  <c r="S43" i="22"/>
  <c r="I69" i="22"/>
  <c r="S67" i="33"/>
  <c r="S46" i="30"/>
  <c r="S20" i="30"/>
  <c r="S28" i="28"/>
  <c r="I110" i="28"/>
  <c r="I106" i="28"/>
  <c r="S64" i="33"/>
  <c r="S66" i="33"/>
  <c r="S24" i="30"/>
  <c r="S22" i="30"/>
  <c r="S73" i="28"/>
  <c r="S72" i="28"/>
  <c r="S96" i="12"/>
  <c r="S95" i="12"/>
  <c r="S85" i="12"/>
  <c r="S43" i="12"/>
  <c r="S48" i="12"/>
  <c r="S19" i="12"/>
  <c r="S47" i="12"/>
  <c r="S65" i="46"/>
  <c r="S46" i="23"/>
  <c r="S22" i="23"/>
  <c r="I69" i="23"/>
  <c r="S19" i="22"/>
  <c r="S63" i="33"/>
  <c r="S31" i="33"/>
  <c r="S27" i="33"/>
  <c r="S70" i="33"/>
  <c r="S62" i="33"/>
  <c r="S68" i="33"/>
  <c r="S65" i="33"/>
  <c r="S69" i="33"/>
  <c r="S42" i="33"/>
  <c r="S61" i="33" s="1"/>
  <c r="S32" i="33"/>
  <c r="S28" i="33"/>
  <c r="S33" i="33"/>
  <c r="S29" i="33"/>
  <c r="S30" i="33"/>
  <c r="S35" i="33"/>
  <c r="S34" i="33"/>
  <c r="S7" i="33"/>
  <c r="S26" i="33" s="1"/>
  <c r="S50" i="30"/>
  <c r="S49" i="30"/>
  <c r="S48" i="30"/>
  <c r="S47" i="30"/>
  <c r="S38" i="30"/>
  <c r="S52" i="30"/>
  <c r="S51" i="30"/>
  <c r="S7" i="30"/>
  <c r="S23" i="30"/>
  <c r="S21" i="30"/>
  <c r="S12" i="30"/>
  <c r="S26" i="30"/>
  <c r="S25" i="30"/>
  <c r="S71" i="28"/>
  <c r="S68" i="28"/>
  <c r="S75" i="28"/>
  <c r="S69" i="28"/>
  <c r="S67" i="28"/>
  <c r="I105" i="28"/>
  <c r="S45" i="28"/>
  <c r="S66" i="28" s="1"/>
  <c r="S76" i="28"/>
  <c r="I109" i="28"/>
  <c r="S38" i="28"/>
  <c r="S34" i="28"/>
  <c r="S33" i="28"/>
  <c r="S32" i="28"/>
  <c r="S30" i="28"/>
  <c r="I108" i="28"/>
  <c r="S58" i="12"/>
  <c r="S76" i="12"/>
  <c r="S91" i="12"/>
  <c r="S67" i="12"/>
  <c r="S82" i="12"/>
  <c r="S64" i="12"/>
  <c r="S73" i="12"/>
  <c r="S55" i="12"/>
  <c r="S88" i="12"/>
  <c r="S79" i="12"/>
  <c r="S61" i="12"/>
  <c r="S34" i="12"/>
  <c r="S16" i="12"/>
  <c r="S25" i="12"/>
  <c r="S7" i="12"/>
  <c r="I144" i="12"/>
  <c r="S40" i="12"/>
  <c r="I143" i="12"/>
  <c r="S31" i="12"/>
  <c r="S13" i="12"/>
  <c r="I142" i="12"/>
  <c r="S22" i="12"/>
  <c r="S37" i="12"/>
  <c r="S28" i="12"/>
  <c r="I140" i="47"/>
  <c r="I141" i="47"/>
  <c r="S92" i="47"/>
  <c r="S47" i="47"/>
  <c r="S13" i="47"/>
  <c r="S46" i="47"/>
  <c r="S21" i="47"/>
  <c r="S30" i="47"/>
  <c r="S36" i="47"/>
  <c r="S27" i="47"/>
  <c r="S10" i="47"/>
  <c r="I139" i="47"/>
  <c r="S39" i="47"/>
  <c r="S42" i="47"/>
  <c r="S18" i="47"/>
  <c r="S33" i="47"/>
  <c r="S16" i="47"/>
  <c r="S24" i="47"/>
  <c r="S57" i="46"/>
  <c r="S94" i="46"/>
  <c r="S89" i="46"/>
  <c r="S93" i="46"/>
  <c r="S74" i="46"/>
  <c r="S63" i="46"/>
  <c r="S80" i="46"/>
  <c r="S71" i="46"/>
  <c r="S54" i="46"/>
  <c r="I140" i="46"/>
  <c r="S86" i="46"/>
  <c r="S77" i="46"/>
  <c r="S60" i="46"/>
  <c r="S68" i="46"/>
  <c r="S24" i="46"/>
  <c r="S7" i="46"/>
  <c r="S39" i="46"/>
  <c r="S33" i="46"/>
  <c r="S16" i="46"/>
  <c r="I141" i="46"/>
  <c r="S30" i="46"/>
  <c r="S13" i="46"/>
  <c r="I139" i="46"/>
  <c r="S46" i="46"/>
  <c r="S21" i="46"/>
  <c r="S36" i="46"/>
  <c r="S27" i="46"/>
  <c r="S10" i="46"/>
  <c r="S42" i="46"/>
  <c r="S68" i="45"/>
  <c r="S77" i="45"/>
  <c r="S60" i="45"/>
  <c r="S83" i="45"/>
  <c r="S74" i="45"/>
  <c r="S57" i="45"/>
  <c r="S89" i="45"/>
  <c r="S65" i="45"/>
  <c r="S93" i="45"/>
  <c r="I140" i="45"/>
  <c r="S80" i="45"/>
  <c r="S63" i="45"/>
  <c r="I139" i="45"/>
  <c r="S71" i="45"/>
  <c r="S54" i="45"/>
  <c r="S46" i="45"/>
  <c r="S21" i="45"/>
  <c r="S36" i="45"/>
  <c r="S27" i="45"/>
  <c r="S10" i="45"/>
  <c r="S42" i="45"/>
  <c r="S18" i="45"/>
  <c r="S33" i="45"/>
  <c r="S16" i="45"/>
  <c r="S24" i="45"/>
  <c r="S7" i="45"/>
  <c r="I141" i="45"/>
  <c r="S39" i="45"/>
  <c r="S30" i="45"/>
  <c r="S13" i="45"/>
  <c r="S8" i="23"/>
  <c r="I24" i="23"/>
  <c r="S21" i="23" s="1"/>
  <c r="S12" i="23"/>
  <c r="S19" i="23"/>
  <c r="S11" i="23"/>
  <c r="S17" i="23"/>
  <c r="S9" i="23"/>
  <c r="S16" i="23"/>
  <c r="S13" i="23"/>
  <c r="S10" i="23"/>
  <c r="S15" i="23"/>
  <c r="S20" i="23"/>
  <c r="S18" i="23"/>
  <c r="S43" i="23"/>
  <c r="S42" i="23"/>
  <c r="S36" i="23"/>
  <c r="I48" i="23"/>
  <c r="S45" i="23" s="1"/>
  <c r="S35" i="23"/>
  <c r="S34" i="23"/>
  <c r="S44" i="23"/>
  <c r="S41" i="23"/>
  <c r="S33" i="23"/>
  <c r="S40" i="23"/>
  <c r="S39" i="23"/>
  <c r="I55" i="23"/>
  <c r="S38" i="23"/>
  <c r="S32" i="23"/>
  <c r="S22" i="22"/>
  <c r="S47" i="22"/>
  <c r="S38" i="22"/>
  <c r="S35" i="22"/>
  <c r="I48" i="22"/>
  <c r="S45" i="22" s="1"/>
  <c r="S32" i="22"/>
  <c r="S37" i="22"/>
  <c r="S36" i="22"/>
  <c r="S42" i="22"/>
  <c r="S34" i="22"/>
  <c r="S41" i="22"/>
  <c r="S33" i="22"/>
  <c r="S40" i="22"/>
  <c r="S11" i="22"/>
  <c r="S10" i="22"/>
  <c r="S17" i="22"/>
  <c r="S9" i="22"/>
  <c r="S18" i="22"/>
  <c r="S16" i="22"/>
  <c r="I55" i="22"/>
  <c r="S15" i="22"/>
  <c r="S14" i="22"/>
  <c r="I24" i="22"/>
  <c r="S7" i="22" s="1"/>
  <c r="S8" i="22"/>
  <c r="S13" i="22"/>
  <c r="S20" i="22"/>
  <c r="S74" i="28"/>
  <c r="I56" i="21"/>
  <c r="J56" i="21"/>
  <c r="I57" i="21"/>
  <c r="J57" i="21"/>
  <c r="I58" i="21"/>
  <c r="J58" i="21"/>
  <c r="I60" i="21"/>
  <c r="J60" i="21"/>
  <c r="I61" i="21"/>
  <c r="J61" i="21"/>
  <c r="I62" i="21"/>
  <c r="J62" i="21"/>
  <c r="I63" i="21"/>
  <c r="J63" i="21"/>
  <c r="I64" i="21"/>
  <c r="J64" i="21"/>
  <c r="I65" i="21"/>
  <c r="J65" i="21"/>
  <c r="I66" i="21"/>
  <c r="J66" i="21"/>
  <c r="I67" i="21"/>
  <c r="J67" i="21"/>
  <c r="I68" i="21"/>
  <c r="J68" i="21"/>
  <c r="I70" i="21"/>
  <c r="J70" i="21"/>
  <c r="I71" i="21"/>
  <c r="J71" i="21"/>
  <c r="I31" i="21"/>
  <c r="I45" i="21"/>
  <c r="I21" i="21"/>
  <c r="I7" i="21"/>
  <c r="U8" i="46"/>
  <c r="U9" i="46"/>
  <c r="U11" i="46"/>
  <c r="U12" i="46"/>
  <c r="U14" i="46"/>
  <c r="U15" i="46"/>
  <c r="U19" i="46"/>
  <c r="U20" i="46"/>
  <c r="U22" i="46"/>
  <c r="U23" i="46"/>
  <c r="U25" i="46"/>
  <c r="U26" i="46"/>
  <c r="U28" i="46"/>
  <c r="U29" i="46"/>
  <c r="U31" i="46"/>
  <c r="U32" i="46"/>
  <c r="U34" i="46"/>
  <c r="U35" i="46"/>
  <c r="U37" i="46"/>
  <c r="U38" i="46"/>
  <c r="U40" i="46"/>
  <c r="U41" i="46"/>
  <c r="U43" i="46"/>
  <c r="U44" i="46"/>
  <c r="H25" i="20"/>
  <c r="H26" i="20"/>
  <c r="R7" i="20"/>
  <c r="H25" i="19"/>
  <c r="I25" i="19"/>
  <c r="H26" i="19"/>
  <c r="I26" i="19"/>
  <c r="R16" i="19"/>
  <c r="R7" i="19"/>
  <c r="R8" i="36"/>
  <c r="H25" i="36"/>
  <c r="H26" i="36"/>
  <c r="R16" i="36"/>
  <c r="S45" i="30" l="1"/>
  <c r="S7" i="23"/>
  <c r="S19" i="30"/>
  <c r="S92" i="45"/>
  <c r="S24" i="23"/>
  <c r="I72" i="23"/>
  <c r="S94" i="12"/>
  <c r="S46" i="12"/>
  <c r="S45" i="47"/>
  <c r="S92" i="46"/>
  <c r="S45" i="46"/>
  <c r="S45" i="45"/>
  <c r="S31" i="23"/>
  <c r="S48" i="23" s="1"/>
  <c r="S31" i="22"/>
  <c r="S48" i="22" s="1"/>
  <c r="I72" i="22"/>
  <c r="S21" i="22"/>
  <c r="S24" i="22" s="1"/>
  <c r="I69" i="21"/>
  <c r="I48" i="21"/>
  <c r="S45" i="21" s="1"/>
  <c r="S47" i="21"/>
  <c r="S46" i="21"/>
  <c r="S23" i="21"/>
  <c r="S22" i="21"/>
  <c r="I55" i="21"/>
  <c r="S34" i="21"/>
  <c r="S42" i="21"/>
  <c r="S40" i="21"/>
  <c r="S35" i="21"/>
  <c r="S43" i="21"/>
  <c r="S36" i="21"/>
  <c r="S44" i="21"/>
  <c r="S37" i="21"/>
  <c r="S32" i="21"/>
  <c r="S38" i="21"/>
  <c r="S31" i="21"/>
  <c r="S48" i="21" s="1"/>
  <c r="S39" i="21"/>
  <c r="S33" i="21"/>
  <c r="S41" i="21"/>
  <c r="I24" i="21"/>
  <c r="S7" i="21" s="1"/>
  <c r="S9" i="21"/>
  <c r="S17" i="21"/>
  <c r="S10" i="21"/>
  <c r="S18" i="21"/>
  <c r="S8" i="21"/>
  <c r="S11" i="21"/>
  <c r="S19" i="21"/>
  <c r="S13" i="21"/>
  <c r="S12" i="21"/>
  <c r="S20" i="21"/>
  <c r="S14" i="21"/>
  <c r="S16" i="21"/>
  <c r="S15" i="21"/>
  <c r="R17" i="19"/>
  <c r="R18" i="19" s="1"/>
  <c r="H27" i="19"/>
  <c r="R8" i="19"/>
  <c r="R9" i="19" s="1"/>
  <c r="R17" i="36"/>
  <c r="R18" i="36" s="1"/>
  <c r="H27" i="36"/>
  <c r="R7" i="36"/>
  <c r="R9" i="36" s="1"/>
  <c r="H27" i="20"/>
  <c r="R8" i="20"/>
  <c r="R9" i="20" s="1"/>
  <c r="R17" i="20"/>
  <c r="R16" i="20"/>
  <c r="N59" i="33"/>
  <c r="O59" i="33"/>
  <c r="P59" i="33"/>
  <c r="Q59" i="33"/>
  <c r="R59" i="33"/>
  <c r="T59" i="33"/>
  <c r="U59" i="33"/>
  <c r="M59" i="33"/>
  <c r="D35" i="33"/>
  <c r="C34" i="33"/>
  <c r="H26" i="33"/>
  <c r="R18" i="20" l="1"/>
  <c r="R30" i="33"/>
  <c r="R28" i="33"/>
  <c r="R33" i="33"/>
  <c r="R29" i="33"/>
  <c r="R31" i="33"/>
  <c r="R34" i="33"/>
  <c r="R32" i="33"/>
  <c r="T34" i="33"/>
  <c r="T32" i="33"/>
  <c r="T28" i="33"/>
  <c r="T33" i="33"/>
  <c r="T29" i="33"/>
  <c r="T31" i="33"/>
  <c r="T30" i="33"/>
  <c r="S21" i="21"/>
  <c r="S24" i="21" s="1"/>
  <c r="I72" i="21"/>
  <c r="K47" i="12"/>
  <c r="K48" i="12"/>
  <c r="G61" i="33" l="1"/>
  <c r="G62" i="33"/>
  <c r="G97" i="33" s="1"/>
  <c r="G63" i="33"/>
  <c r="G98" i="33" s="1"/>
  <c r="G64" i="33"/>
  <c r="G99" i="33" s="1"/>
  <c r="G65" i="33"/>
  <c r="G100" i="33" s="1"/>
  <c r="G66" i="33"/>
  <c r="G101" i="33" s="1"/>
  <c r="G67" i="33"/>
  <c r="G68" i="33"/>
  <c r="G103" i="33" s="1"/>
  <c r="G70" i="33"/>
  <c r="G105" i="33" s="1"/>
  <c r="U9" i="33"/>
  <c r="U10" i="33"/>
  <c r="U11" i="33"/>
  <c r="U12" i="33"/>
  <c r="U13" i="33"/>
  <c r="U14" i="33"/>
  <c r="U8" i="33"/>
  <c r="R18" i="33"/>
  <c r="T18" i="33"/>
  <c r="R19" i="33"/>
  <c r="T19" i="33"/>
  <c r="R20" i="33"/>
  <c r="T20" i="33"/>
  <c r="R21" i="33"/>
  <c r="T21" i="33"/>
  <c r="R22" i="33"/>
  <c r="T22" i="33"/>
  <c r="R23" i="33"/>
  <c r="T23" i="33"/>
  <c r="R25" i="33"/>
  <c r="T25" i="33"/>
  <c r="T17" i="33"/>
  <c r="R17" i="33"/>
  <c r="R9" i="33"/>
  <c r="T9" i="33"/>
  <c r="R10" i="33"/>
  <c r="T10" i="33"/>
  <c r="R11" i="33"/>
  <c r="T11" i="33"/>
  <c r="R12" i="33"/>
  <c r="T12" i="33"/>
  <c r="R13" i="33"/>
  <c r="T13" i="33"/>
  <c r="R14" i="33"/>
  <c r="T14" i="33"/>
  <c r="R15" i="33"/>
  <c r="T15" i="33"/>
  <c r="T8" i="33"/>
  <c r="R8" i="33"/>
  <c r="P8" i="33"/>
  <c r="Q8" i="33"/>
  <c r="P9" i="33"/>
  <c r="Q9" i="33"/>
  <c r="P10" i="33"/>
  <c r="Q10" i="33"/>
  <c r="P11" i="33"/>
  <c r="Q11" i="33"/>
  <c r="P12" i="33"/>
  <c r="Q12" i="33"/>
  <c r="P13" i="33"/>
  <c r="Q13" i="33"/>
  <c r="P14" i="33"/>
  <c r="Q14" i="33"/>
  <c r="P15" i="33"/>
  <c r="Q15" i="33"/>
  <c r="P16" i="33"/>
  <c r="P17" i="33"/>
  <c r="Q17" i="33"/>
  <c r="P18" i="33"/>
  <c r="Q18" i="33"/>
  <c r="P19" i="33"/>
  <c r="Q19" i="33"/>
  <c r="P20" i="33"/>
  <c r="Q20" i="33"/>
  <c r="P21" i="33"/>
  <c r="Q21" i="33"/>
  <c r="P22" i="33"/>
  <c r="Q22" i="33"/>
  <c r="P23" i="33"/>
  <c r="Q23" i="33"/>
  <c r="P25" i="33"/>
  <c r="Q25" i="33"/>
  <c r="Q43" i="33"/>
  <c r="R43" i="33"/>
  <c r="Q44" i="33"/>
  <c r="R44" i="33"/>
  <c r="Q45" i="33"/>
  <c r="R45" i="33"/>
  <c r="Q46" i="33"/>
  <c r="R46" i="33"/>
  <c r="Q47" i="33"/>
  <c r="R47" i="33"/>
  <c r="Q48" i="33"/>
  <c r="R48" i="33"/>
  <c r="Q49" i="33"/>
  <c r="R49" i="33"/>
  <c r="Q50" i="33"/>
  <c r="R50" i="33"/>
  <c r="Q52" i="33"/>
  <c r="R52" i="33"/>
  <c r="Q53" i="33"/>
  <c r="R53" i="33"/>
  <c r="Q54" i="33"/>
  <c r="R54" i="33"/>
  <c r="Q55" i="33"/>
  <c r="R55" i="33"/>
  <c r="Q56" i="33"/>
  <c r="R56" i="33"/>
  <c r="Q57" i="33"/>
  <c r="R57" i="33"/>
  <c r="Q58" i="33"/>
  <c r="R58" i="33"/>
  <c r="Q60" i="33"/>
  <c r="R60" i="33"/>
  <c r="E38" i="30"/>
  <c r="F38" i="30"/>
  <c r="G38" i="30"/>
  <c r="G64" i="30" s="1"/>
  <c r="E33" i="30"/>
  <c r="E59" i="30" s="1"/>
  <c r="F33" i="30"/>
  <c r="G33" i="30"/>
  <c r="E12" i="30"/>
  <c r="F12" i="30"/>
  <c r="G12" i="30"/>
  <c r="E7" i="30"/>
  <c r="F7" i="30"/>
  <c r="G7" i="30"/>
  <c r="E17" i="28"/>
  <c r="F17" i="28"/>
  <c r="G17" i="28"/>
  <c r="E7" i="28"/>
  <c r="F7" i="28"/>
  <c r="G7" i="28"/>
  <c r="F64" i="30" l="1"/>
  <c r="G59" i="30"/>
  <c r="F59" i="30"/>
  <c r="E64" i="30"/>
  <c r="Q42" i="33"/>
  <c r="T11" i="30"/>
  <c r="T9" i="30"/>
  <c r="T10" i="30"/>
  <c r="Q15" i="30"/>
  <c r="Q16" i="30"/>
  <c r="Q17" i="30"/>
  <c r="Q18" i="30"/>
  <c r="Q13" i="30"/>
  <c r="Q14" i="30"/>
  <c r="Q51" i="33"/>
  <c r="Q61" i="33" s="1"/>
  <c r="G26" i="33"/>
  <c r="G96" i="33" s="1"/>
  <c r="Q40" i="30"/>
  <c r="Q41" i="30"/>
  <c r="Q42" i="30"/>
  <c r="Q43" i="30"/>
  <c r="Q44" i="30"/>
  <c r="Q39" i="30"/>
  <c r="Q35" i="30"/>
  <c r="Q36" i="30"/>
  <c r="Q37" i="30"/>
  <c r="Q34" i="30"/>
  <c r="G19" i="30"/>
  <c r="Q7" i="30" s="1"/>
  <c r="Q9" i="30"/>
  <c r="Q10" i="30"/>
  <c r="Q11" i="30"/>
  <c r="Q8" i="30"/>
  <c r="C84" i="28"/>
  <c r="D84" i="28"/>
  <c r="E84" i="28"/>
  <c r="F84" i="28"/>
  <c r="G84" i="28"/>
  <c r="H84" i="28"/>
  <c r="J84" i="28"/>
  <c r="K84" i="28"/>
  <c r="C85" i="28"/>
  <c r="D85" i="28"/>
  <c r="E85" i="28"/>
  <c r="F85" i="28"/>
  <c r="G85" i="28"/>
  <c r="H85" i="28"/>
  <c r="J85" i="28"/>
  <c r="K85" i="28"/>
  <c r="C86" i="28"/>
  <c r="D86" i="28"/>
  <c r="E86" i="28"/>
  <c r="F86" i="28"/>
  <c r="G86" i="28"/>
  <c r="H86" i="28"/>
  <c r="J86" i="28"/>
  <c r="K86" i="28"/>
  <c r="C87" i="28"/>
  <c r="D87" i="28"/>
  <c r="E87" i="28"/>
  <c r="F87" i="28"/>
  <c r="G87" i="28"/>
  <c r="H87" i="28"/>
  <c r="J87" i="28"/>
  <c r="K87" i="28"/>
  <c r="C88" i="28"/>
  <c r="D88" i="28"/>
  <c r="E88" i="28"/>
  <c r="F88" i="28"/>
  <c r="G88" i="28"/>
  <c r="H88" i="28"/>
  <c r="J88" i="28"/>
  <c r="K88" i="28"/>
  <c r="E94" i="28"/>
  <c r="F94" i="28"/>
  <c r="G94" i="28"/>
  <c r="H94" i="28"/>
  <c r="J94" i="28"/>
  <c r="K94" i="28"/>
  <c r="C95" i="28"/>
  <c r="D95" i="28"/>
  <c r="E95" i="28"/>
  <c r="F95" i="28"/>
  <c r="G95" i="28"/>
  <c r="H95" i="28"/>
  <c r="J95" i="28"/>
  <c r="K95" i="28"/>
  <c r="C96" i="28"/>
  <c r="D96" i="28"/>
  <c r="E96" i="28"/>
  <c r="F96" i="28"/>
  <c r="G96" i="28"/>
  <c r="H96" i="28"/>
  <c r="J96" i="28"/>
  <c r="K96" i="28"/>
  <c r="F97" i="28"/>
  <c r="G97" i="28"/>
  <c r="H97" i="28"/>
  <c r="C98" i="28"/>
  <c r="D98" i="28"/>
  <c r="E98" i="28"/>
  <c r="F98" i="28"/>
  <c r="G98" i="28"/>
  <c r="H98" i="28"/>
  <c r="J98" i="28"/>
  <c r="K98" i="28"/>
  <c r="C99" i="28"/>
  <c r="D99" i="28"/>
  <c r="E99" i="28"/>
  <c r="F99" i="28"/>
  <c r="G99" i="28"/>
  <c r="H99" i="28"/>
  <c r="J99" i="28"/>
  <c r="K99" i="28"/>
  <c r="H100" i="28"/>
  <c r="J100" i="28"/>
  <c r="K100" i="28"/>
  <c r="E101" i="28"/>
  <c r="F101" i="28"/>
  <c r="G101" i="28"/>
  <c r="H101" i="28"/>
  <c r="J101" i="28"/>
  <c r="K101" i="28"/>
  <c r="H102" i="28"/>
  <c r="J102" i="28"/>
  <c r="K102" i="28"/>
  <c r="D103" i="28"/>
  <c r="E103" i="28"/>
  <c r="F103" i="28"/>
  <c r="C104" i="28"/>
  <c r="D104" i="28"/>
  <c r="E104" i="28"/>
  <c r="F104" i="28"/>
  <c r="G104" i="28"/>
  <c r="H104" i="28"/>
  <c r="J104" i="28"/>
  <c r="K104" i="28"/>
  <c r="G83" i="28"/>
  <c r="H83" i="28"/>
  <c r="J83" i="28"/>
  <c r="Q57" i="28"/>
  <c r="Q58" i="28"/>
  <c r="Q59" i="28"/>
  <c r="Q60" i="28"/>
  <c r="Q61" i="28"/>
  <c r="Q62" i="28"/>
  <c r="Q63" i="28"/>
  <c r="Q64" i="28"/>
  <c r="Q65" i="28"/>
  <c r="Q56" i="28"/>
  <c r="Q47" i="28"/>
  <c r="Q48" i="28"/>
  <c r="Q49" i="28"/>
  <c r="Q50" i="28"/>
  <c r="Q51" i="28"/>
  <c r="Q52" i="28"/>
  <c r="Q53" i="28"/>
  <c r="Q54" i="28"/>
  <c r="Q46" i="28"/>
  <c r="Q55" i="28"/>
  <c r="Q45" i="28"/>
  <c r="Q19" i="28"/>
  <c r="Q20" i="28"/>
  <c r="Q21" i="28"/>
  <c r="Q22" i="28"/>
  <c r="Q23" i="28"/>
  <c r="Q24" i="28"/>
  <c r="Q25" i="28"/>
  <c r="Q26" i="28"/>
  <c r="Q27" i="28"/>
  <c r="Q18" i="28"/>
  <c r="Q9" i="28"/>
  <c r="Q10" i="28"/>
  <c r="Q11" i="28"/>
  <c r="Q12" i="28"/>
  <c r="Q13" i="28"/>
  <c r="Q14" i="28"/>
  <c r="Q15" i="28"/>
  <c r="Q16" i="28"/>
  <c r="Q8" i="28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Q56" i="12"/>
  <c r="Q57" i="12"/>
  <c r="Q59" i="12"/>
  <c r="Q60" i="12"/>
  <c r="Q62" i="12"/>
  <c r="Q63" i="12"/>
  <c r="Q65" i="12"/>
  <c r="Q66" i="12"/>
  <c r="Q68" i="12"/>
  <c r="Q69" i="12"/>
  <c r="Q71" i="12"/>
  <c r="Q72" i="12"/>
  <c r="Q74" i="12"/>
  <c r="Q75" i="12"/>
  <c r="Q77" i="12"/>
  <c r="Q78" i="12"/>
  <c r="Q80" i="12"/>
  <c r="Q81" i="12"/>
  <c r="Q83" i="12"/>
  <c r="Q84" i="12"/>
  <c r="Q86" i="12"/>
  <c r="Q87" i="12"/>
  <c r="Q89" i="12"/>
  <c r="Q90" i="12"/>
  <c r="Q92" i="12"/>
  <c r="Q93" i="12"/>
  <c r="Q8" i="12"/>
  <c r="R8" i="12"/>
  <c r="Q9" i="12"/>
  <c r="R9" i="12"/>
  <c r="Q11" i="12"/>
  <c r="R11" i="12"/>
  <c r="Q12" i="12"/>
  <c r="R12" i="12"/>
  <c r="Q14" i="12"/>
  <c r="R14" i="12"/>
  <c r="Q15" i="12"/>
  <c r="R15" i="12"/>
  <c r="Q17" i="12"/>
  <c r="Q18" i="12"/>
  <c r="Q20" i="12"/>
  <c r="R20" i="12"/>
  <c r="Q21" i="12"/>
  <c r="R21" i="12"/>
  <c r="Q23" i="12"/>
  <c r="R23" i="12"/>
  <c r="Q24" i="12"/>
  <c r="R24" i="12"/>
  <c r="Q26" i="12"/>
  <c r="R26" i="12"/>
  <c r="Q27" i="12"/>
  <c r="R27" i="12"/>
  <c r="Q29" i="12"/>
  <c r="R29" i="12"/>
  <c r="Q30" i="12"/>
  <c r="R30" i="12"/>
  <c r="Q32" i="12"/>
  <c r="R32" i="12"/>
  <c r="Q33" i="12"/>
  <c r="R33" i="12"/>
  <c r="Q35" i="12"/>
  <c r="R35" i="12"/>
  <c r="Q36" i="12"/>
  <c r="R36" i="12"/>
  <c r="Q38" i="12"/>
  <c r="R38" i="12"/>
  <c r="Q39" i="12"/>
  <c r="R39" i="12"/>
  <c r="Q41" i="12"/>
  <c r="R41" i="12"/>
  <c r="Q42" i="12"/>
  <c r="R42" i="12"/>
  <c r="Q44" i="12"/>
  <c r="R44" i="12"/>
  <c r="Q45" i="12"/>
  <c r="R45" i="12"/>
  <c r="G101" i="47"/>
  <c r="G102" i="47"/>
  <c r="G103" i="47"/>
  <c r="G104" i="47"/>
  <c r="G105" i="47"/>
  <c r="G106" i="47"/>
  <c r="G107" i="47"/>
  <c r="G108" i="47"/>
  <c r="G109" i="47"/>
  <c r="G110" i="47"/>
  <c r="G111" i="47"/>
  <c r="G112" i="47"/>
  <c r="G113" i="47"/>
  <c r="G114" i="47"/>
  <c r="G115" i="47"/>
  <c r="G116" i="47"/>
  <c r="G117" i="47"/>
  <c r="G118" i="47"/>
  <c r="G119" i="47"/>
  <c r="G120" i="47"/>
  <c r="G121" i="47"/>
  <c r="G122" i="47"/>
  <c r="G123" i="47"/>
  <c r="G124" i="47"/>
  <c r="G125" i="47"/>
  <c r="G126" i="47"/>
  <c r="G127" i="47"/>
  <c r="G128" i="47"/>
  <c r="G129" i="47"/>
  <c r="G130" i="47"/>
  <c r="G131" i="47"/>
  <c r="G132" i="47"/>
  <c r="G133" i="47"/>
  <c r="G134" i="47"/>
  <c r="G135" i="47"/>
  <c r="G136" i="47"/>
  <c r="G137" i="47"/>
  <c r="G138" i="47"/>
  <c r="Q55" i="47"/>
  <c r="R55" i="47"/>
  <c r="Q56" i="47"/>
  <c r="R56" i="47"/>
  <c r="Q58" i="47"/>
  <c r="R58" i="47"/>
  <c r="Q59" i="47"/>
  <c r="R59" i="47"/>
  <c r="Q61" i="47"/>
  <c r="R61" i="47"/>
  <c r="Q62" i="47"/>
  <c r="R62" i="47"/>
  <c r="Q64" i="47"/>
  <c r="Q66" i="47"/>
  <c r="R66" i="47"/>
  <c r="Q67" i="47"/>
  <c r="R67" i="47"/>
  <c r="Q69" i="47"/>
  <c r="R69" i="47"/>
  <c r="Q70" i="47"/>
  <c r="R70" i="47"/>
  <c r="Q72" i="47"/>
  <c r="R72" i="47"/>
  <c r="Q73" i="47"/>
  <c r="R73" i="47"/>
  <c r="Q75" i="47"/>
  <c r="R75" i="47"/>
  <c r="Q76" i="47"/>
  <c r="R76" i="47"/>
  <c r="Q78" i="47"/>
  <c r="R78" i="47"/>
  <c r="Q79" i="47"/>
  <c r="R79" i="47"/>
  <c r="Q81" i="47"/>
  <c r="R81" i="47"/>
  <c r="Q82" i="47"/>
  <c r="R82" i="47"/>
  <c r="Q84" i="47"/>
  <c r="R84" i="47"/>
  <c r="Q85" i="47"/>
  <c r="R85" i="47"/>
  <c r="Q87" i="47"/>
  <c r="R87" i="47"/>
  <c r="Q88" i="47"/>
  <c r="R88" i="47"/>
  <c r="Q90" i="47"/>
  <c r="R90" i="47"/>
  <c r="Q91" i="47"/>
  <c r="R91" i="47"/>
  <c r="Q8" i="47"/>
  <c r="R8" i="47"/>
  <c r="Q9" i="47"/>
  <c r="R9" i="47"/>
  <c r="Q11" i="47"/>
  <c r="R11" i="47"/>
  <c r="Q12" i="47"/>
  <c r="R12" i="47"/>
  <c r="Q14" i="47"/>
  <c r="R14" i="47"/>
  <c r="Q15" i="47"/>
  <c r="R15" i="47"/>
  <c r="Q17" i="47"/>
  <c r="Q19" i="47"/>
  <c r="R19" i="47"/>
  <c r="Q20" i="47"/>
  <c r="R20" i="47"/>
  <c r="Q22" i="47"/>
  <c r="R22" i="47"/>
  <c r="Q23" i="47"/>
  <c r="R23" i="47"/>
  <c r="Q25" i="47"/>
  <c r="R25" i="47"/>
  <c r="Q26" i="47"/>
  <c r="R26" i="47"/>
  <c r="Q28" i="47"/>
  <c r="R28" i="47"/>
  <c r="Q29" i="47"/>
  <c r="R29" i="47"/>
  <c r="Q31" i="47"/>
  <c r="R31" i="47"/>
  <c r="Q32" i="47"/>
  <c r="R32" i="47"/>
  <c r="Q34" i="47"/>
  <c r="R34" i="47"/>
  <c r="Q35" i="47"/>
  <c r="R35" i="47"/>
  <c r="Q37" i="47"/>
  <c r="R37" i="47"/>
  <c r="Q38" i="47"/>
  <c r="R38" i="47"/>
  <c r="Q40" i="47"/>
  <c r="R40" i="47"/>
  <c r="Q41" i="47"/>
  <c r="R41" i="47"/>
  <c r="Q43" i="47"/>
  <c r="R43" i="47"/>
  <c r="Q44" i="47"/>
  <c r="R44" i="47"/>
  <c r="G101" i="46"/>
  <c r="H101" i="46"/>
  <c r="G102" i="46"/>
  <c r="H102" i="46"/>
  <c r="G103" i="46"/>
  <c r="H103" i="46"/>
  <c r="G104" i="46"/>
  <c r="H104" i="46"/>
  <c r="G105" i="46"/>
  <c r="H105" i="46"/>
  <c r="G106" i="46"/>
  <c r="H106" i="46"/>
  <c r="G107" i="46"/>
  <c r="H107" i="46"/>
  <c r="G108" i="46"/>
  <c r="H108" i="46"/>
  <c r="G109" i="46"/>
  <c r="H109" i="46"/>
  <c r="G110" i="46"/>
  <c r="G111" i="46"/>
  <c r="G112" i="46"/>
  <c r="H112" i="46"/>
  <c r="G113" i="46"/>
  <c r="H113" i="46"/>
  <c r="G114" i="46"/>
  <c r="H114" i="46"/>
  <c r="G115" i="46"/>
  <c r="H115" i="46"/>
  <c r="G116" i="46"/>
  <c r="H116" i="46"/>
  <c r="G117" i="46"/>
  <c r="H117" i="46"/>
  <c r="G118" i="46"/>
  <c r="H118" i="46"/>
  <c r="G119" i="46"/>
  <c r="H119" i="46"/>
  <c r="G120" i="46"/>
  <c r="H120" i="46"/>
  <c r="G121" i="46"/>
  <c r="H121" i="46"/>
  <c r="G122" i="46"/>
  <c r="H122" i="46"/>
  <c r="G123" i="46"/>
  <c r="H123" i="46"/>
  <c r="G124" i="46"/>
  <c r="H124" i="46"/>
  <c r="G125" i="46"/>
  <c r="H125" i="46"/>
  <c r="G126" i="46"/>
  <c r="H126" i="46"/>
  <c r="G127" i="46"/>
  <c r="H127" i="46"/>
  <c r="G128" i="46"/>
  <c r="H128" i="46"/>
  <c r="G129" i="46"/>
  <c r="H129" i="46"/>
  <c r="G130" i="46"/>
  <c r="H130" i="46"/>
  <c r="G131" i="46"/>
  <c r="H131" i="46"/>
  <c r="G132" i="46"/>
  <c r="H132" i="46"/>
  <c r="G133" i="46"/>
  <c r="H133" i="46"/>
  <c r="G134" i="46"/>
  <c r="H134" i="46"/>
  <c r="G135" i="46"/>
  <c r="H135" i="46"/>
  <c r="G136" i="46"/>
  <c r="H136" i="46"/>
  <c r="G137" i="46"/>
  <c r="H137" i="46"/>
  <c r="G138" i="46"/>
  <c r="H138" i="46"/>
  <c r="Q55" i="46"/>
  <c r="R55" i="46"/>
  <c r="Q56" i="46"/>
  <c r="R56" i="46"/>
  <c r="Q58" i="46"/>
  <c r="R58" i="46"/>
  <c r="Q59" i="46"/>
  <c r="R59" i="46"/>
  <c r="Q61" i="46"/>
  <c r="R61" i="46"/>
  <c r="Q62" i="46"/>
  <c r="R62" i="46"/>
  <c r="Q64" i="46"/>
  <c r="Q66" i="46"/>
  <c r="R66" i="46"/>
  <c r="Q67" i="46"/>
  <c r="R67" i="46"/>
  <c r="Q69" i="46"/>
  <c r="R69" i="46"/>
  <c r="Q70" i="46"/>
  <c r="R70" i="46"/>
  <c r="Q72" i="46"/>
  <c r="R72" i="46"/>
  <c r="Q73" i="46"/>
  <c r="R73" i="46"/>
  <c r="Q75" i="46"/>
  <c r="R75" i="46"/>
  <c r="Q76" i="46"/>
  <c r="R76" i="46"/>
  <c r="Q78" i="46"/>
  <c r="R78" i="46"/>
  <c r="Q79" i="46"/>
  <c r="R79" i="46"/>
  <c r="Q81" i="46"/>
  <c r="R81" i="46"/>
  <c r="Q82" i="46"/>
  <c r="R82" i="46"/>
  <c r="Q84" i="46"/>
  <c r="R84" i="46"/>
  <c r="Q85" i="46"/>
  <c r="R85" i="46"/>
  <c r="Q87" i="46"/>
  <c r="R87" i="46"/>
  <c r="Q88" i="46"/>
  <c r="R88" i="46"/>
  <c r="Q90" i="46"/>
  <c r="R90" i="46"/>
  <c r="Q91" i="46"/>
  <c r="R91" i="46"/>
  <c r="Q8" i="46"/>
  <c r="R8" i="46"/>
  <c r="Q9" i="46"/>
  <c r="R9" i="46"/>
  <c r="Q11" i="46"/>
  <c r="R11" i="46"/>
  <c r="Q12" i="46"/>
  <c r="R12" i="46"/>
  <c r="Q14" i="46"/>
  <c r="R14" i="46"/>
  <c r="Q15" i="46"/>
  <c r="R15" i="46"/>
  <c r="Q17" i="46"/>
  <c r="Q19" i="46"/>
  <c r="R19" i="46"/>
  <c r="Q20" i="46"/>
  <c r="R20" i="46"/>
  <c r="Q22" i="46"/>
  <c r="R22" i="46"/>
  <c r="Q23" i="46"/>
  <c r="R23" i="46"/>
  <c r="Q25" i="46"/>
  <c r="R25" i="46"/>
  <c r="Q26" i="46"/>
  <c r="R26" i="46"/>
  <c r="Q28" i="46"/>
  <c r="R28" i="46"/>
  <c r="Q29" i="46"/>
  <c r="R29" i="46"/>
  <c r="Q31" i="46"/>
  <c r="R31" i="46"/>
  <c r="Q32" i="46"/>
  <c r="R32" i="46"/>
  <c r="Q34" i="46"/>
  <c r="R34" i="46"/>
  <c r="Q35" i="46"/>
  <c r="R35" i="46"/>
  <c r="Q37" i="46"/>
  <c r="R37" i="46"/>
  <c r="Q38" i="46"/>
  <c r="R38" i="46"/>
  <c r="Q40" i="46"/>
  <c r="R40" i="46"/>
  <c r="Q41" i="46"/>
  <c r="R41" i="46"/>
  <c r="Q43" i="46"/>
  <c r="R43" i="46"/>
  <c r="Q44" i="46"/>
  <c r="R44" i="46"/>
  <c r="G101" i="45"/>
  <c r="H101" i="45"/>
  <c r="G102" i="45"/>
  <c r="H102" i="45"/>
  <c r="G103" i="45"/>
  <c r="H103" i="45"/>
  <c r="G104" i="45"/>
  <c r="H104" i="45"/>
  <c r="G105" i="45"/>
  <c r="H105" i="45"/>
  <c r="G106" i="45"/>
  <c r="H106" i="45"/>
  <c r="G107" i="45"/>
  <c r="H107" i="45"/>
  <c r="G108" i="45"/>
  <c r="H108" i="45"/>
  <c r="G109" i="45"/>
  <c r="H109" i="45"/>
  <c r="G110" i="45"/>
  <c r="G111" i="45"/>
  <c r="G112" i="45"/>
  <c r="H112" i="45"/>
  <c r="G113" i="45"/>
  <c r="H113" i="45"/>
  <c r="G114" i="45"/>
  <c r="H114" i="45"/>
  <c r="G115" i="45"/>
  <c r="H115" i="45"/>
  <c r="G116" i="45"/>
  <c r="H116" i="45"/>
  <c r="G117" i="45"/>
  <c r="H117" i="45"/>
  <c r="G118" i="45"/>
  <c r="H118" i="45"/>
  <c r="G119" i="45"/>
  <c r="H119" i="45"/>
  <c r="G120" i="45"/>
  <c r="H120" i="45"/>
  <c r="G121" i="45"/>
  <c r="H121" i="45"/>
  <c r="G122" i="45"/>
  <c r="H122" i="45"/>
  <c r="G123" i="45"/>
  <c r="H123" i="45"/>
  <c r="G124" i="45"/>
  <c r="H124" i="45"/>
  <c r="G125" i="45"/>
  <c r="H125" i="45"/>
  <c r="G126" i="45"/>
  <c r="H126" i="45"/>
  <c r="G127" i="45"/>
  <c r="H127" i="45"/>
  <c r="G128" i="45"/>
  <c r="H128" i="45"/>
  <c r="G129" i="45"/>
  <c r="H129" i="45"/>
  <c r="G130" i="45"/>
  <c r="H130" i="45"/>
  <c r="G131" i="45"/>
  <c r="H131" i="45"/>
  <c r="G132" i="45"/>
  <c r="H132" i="45"/>
  <c r="G133" i="45"/>
  <c r="H133" i="45"/>
  <c r="G134" i="45"/>
  <c r="H134" i="45"/>
  <c r="G135" i="45"/>
  <c r="H135" i="45"/>
  <c r="G136" i="45"/>
  <c r="H136" i="45"/>
  <c r="G137" i="45"/>
  <c r="H137" i="45"/>
  <c r="G138" i="45"/>
  <c r="H138" i="45"/>
  <c r="Q55" i="45"/>
  <c r="R55" i="45"/>
  <c r="Q56" i="45"/>
  <c r="R56" i="45"/>
  <c r="Q58" i="45"/>
  <c r="R58" i="45"/>
  <c r="Q59" i="45"/>
  <c r="R59" i="45"/>
  <c r="Q61" i="45"/>
  <c r="R61" i="45"/>
  <c r="Q62" i="45"/>
  <c r="R62" i="45"/>
  <c r="Q64" i="45"/>
  <c r="Q66" i="45"/>
  <c r="R66" i="45"/>
  <c r="Q67" i="45"/>
  <c r="R67" i="45"/>
  <c r="Q69" i="45"/>
  <c r="R69" i="45"/>
  <c r="Q70" i="45"/>
  <c r="R70" i="45"/>
  <c r="Q72" i="45"/>
  <c r="R72" i="45"/>
  <c r="Q73" i="45"/>
  <c r="R73" i="45"/>
  <c r="Q75" i="45"/>
  <c r="R75" i="45"/>
  <c r="Q76" i="45"/>
  <c r="R76" i="45"/>
  <c r="Q78" i="45"/>
  <c r="R78" i="45"/>
  <c r="Q79" i="45"/>
  <c r="R79" i="45"/>
  <c r="Q81" i="45"/>
  <c r="R81" i="45"/>
  <c r="Q82" i="45"/>
  <c r="R82" i="45"/>
  <c r="Q84" i="45"/>
  <c r="R84" i="45"/>
  <c r="Q85" i="45"/>
  <c r="R85" i="45"/>
  <c r="Q87" i="45"/>
  <c r="R87" i="45"/>
  <c r="Q88" i="45"/>
  <c r="R88" i="45"/>
  <c r="Q90" i="45"/>
  <c r="R90" i="45"/>
  <c r="Q91" i="45"/>
  <c r="R91" i="45"/>
  <c r="R8" i="45"/>
  <c r="R9" i="45"/>
  <c r="R11" i="45"/>
  <c r="R12" i="45"/>
  <c r="R14" i="45"/>
  <c r="R15" i="45"/>
  <c r="R19" i="45"/>
  <c r="R20" i="45"/>
  <c r="R22" i="45"/>
  <c r="R23" i="45"/>
  <c r="R25" i="45"/>
  <c r="R26" i="45"/>
  <c r="R28" i="45"/>
  <c r="R29" i="45"/>
  <c r="R31" i="45"/>
  <c r="R32" i="45"/>
  <c r="R34" i="45"/>
  <c r="R35" i="45"/>
  <c r="R37" i="45"/>
  <c r="R38" i="45"/>
  <c r="R40" i="45"/>
  <c r="R41" i="45"/>
  <c r="R43" i="45"/>
  <c r="R44" i="45"/>
  <c r="Q8" i="45"/>
  <c r="Q9" i="45"/>
  <c r="Q11" i="45"/>
  <c r="Q12" i="45"/>
  <c r="Q14" i="45"/>
  <c r="Q15" i="45"/>
  <c r="Q17" i="45"/>
  <c r="Q19" i="45"/>
  <c r="Q20" i="45"/>
  <c r="Q22" i="45"/>
  <c r="Q23" i="45"/>
  <c r="Q25" i="45"/>
  <c r="Q26" i="45"/>
  <c r="Q28" i="45"/>
  <c r="Q29" i="45"/>
  <c r="Q31" i="45"/>
  <c r="Q32" i="45"/>
  <c r="Q34" i="45"/>
  <c r="Q35" i="45"/>
  <c r="Q37" i="45"/>
  <c r="Q38" i="45"/>
  <c r="Q40" i="45"/>
  <c r="Q41" i="45"/>
  <c r="Q43" i="45"/>
  <c r="Q44" i="45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70" i="23"/>
  <c r="G71" i="23"/>
  <c r="G56" i="21"/>
  <c r="H56" i="21"/>
  <c r="G57" i="21"/>
  <c r="H57" i="21"/>
  <c r="G58" i="21"/>
  <c r="H58" i="21"/>
  <c r="G59" i="21"/>
  <c r="G60" i="21"/>
  <c r="H60" i="21"/>
  <c r="G61" i="21"/>
  <c r="H61" i="21"/>
  <c r="G62" i="21"/>
  <c r="H62" i="21"/>
  <c r="G63" i="21"/>
  <c r="H63" i="21"/>
  <c r="G64" i="21"/>
  <c r="H64" i="21"/>
  <c r="G65" i="21"/>
  <c r="H65" i="21"/>
  <c r="G66" i="21"/>
  <c r="H66" i="21"/>
  <c r="G67" i="21"/>
  <c r="H67" i="21"/>
  <c r="G68" i="21"/>
  <c r="H68" i="21"/>
  <c r="G70" i="21"/>
  <c r="H70" i="21"/>
  <c r="G71" i="21"/>
  <c r="H71" i="21"/>
  <c r="G45" i="30"/>
  <c r="G108" i="28"/>
  <c r="Q71" i="28"/>
  <c r="Q72" i="28"/>
  <c r="G94" i="12"/>
  <c r="Q55" i="12" s="1"/>
  <c r="G95" i="12"/>
  <c r="G96" i="12"/>
  <c r="G29" i="28"/>
  <c r="H29" i="28"/>
  <c r="G30" i="28"/>
  <c r="H30" i="28"/>
  <c r="G31" i="28"/>
  <c r="H31" i="28"/>
  <c r="G32" i="28"/>
  <c r="H32" i="28"/>
  <c r="G33" i="28"/>
  <c r="H33" i="28"/>
  <c r="G34" i="28"/>
  <c r="H34" i="28"/>
  <c r="G35" i="28"/>
  <c r="H35" i="28"/>
  <c r="G37" i="28"/>
  <c r="H37" i="28"/>
  <c r="G38" i="28"/>
  <c r="H38" i="28"/>
  <c r="G28" i="28"/>
  <c r="Q30" i="28" s="1"/>
  <c r="G46" i="12"/>
  <c r="Q10" i="12" s="1"/>
  <c r="G47" i="12"/>
  <c r="G48" i="12"/>
  <c r="Q48" i="12" s="1"/>
  <c r="G71" i="30" l="1"/>
  <c r="Q96" i="12"/>
  <c r="Q95" i="12"/>
  <c r="G142" i="12"/>
  <c r="Q50" i="30"/>
  <c r="Q28" i="33"/>
  <c r="Q31" i="33"/>
  <c r="Q29" i="33"/>
  <c r="Q32" i="33"/>
  <c r="Q30" i="33"/>
  <c r="Q33" i="33"/>
  <c r="Q34" i="33"/>
  <c r="G107" i="28"/>
  <c r="Q12" i="30"/>
  <c r="Q19" i="30" s="1"/>
  <c r="G110" i="28"/>
  <c r="G109" i="28"/>
  <c r="G106" i="28"/>
  <c r="Q35" i="28"/>
  <c r="Q66" i="28"/>
  <c r="G144" i="12"/>
  <c r="G143" i="12"/>
  <c r="Q7" i="33"/>
  <c r="Q16" i="33"/>
  <c r="Q27" i="33"/>
  <c r="Q35" i="33"/>
  <c r="Q47" i="30"/>
  <c r="Q49" i="30"/>
  <c r="Q48" i="30"/>
  <c r="Q33" i="30"/>
  <c r="Q38" i="30"/>
  <c r="Q46" i="30"/>
  <c r="Q52" i="30"/>
  <c r="Q51" i="30"/>
  <c r="Q21" i="30"/>
  <c r="Q20" i="30"/>
  <c r="Q26" i="30"/>
  <c r="Q25" i="30"/>
  <c r="Q24" i="30"/>
  <c r="Q23" i="30"/>
  <c r="Q22" i="30"/>
  <c r="Q17" i="28"/>
  <c r="Q37" i="28"/>
  <c r="Q36" i="28"/>
  <c r="Q34" i="28"/>
  <c r="Q33" i="28"/>
  <c r="Q32" i="28"/>
  <c r="G105" i="28"/>
  <c r="Q29" i="28"/>
  <c r="Q31" i="28"/>
  <c r="Q7" i="28"/>
  <c r="Q38" i="28"/>
  <c r="Q70" i="28"/>
  <c r="Q67" i="28"/>
  <c r="Q69" i="28"/>
  <c r="Q76" i="28"/>
  <c r="Q68" i="28"/>
  <c r="Q75" i="28"/>
  <c r="Q74" i="28"/>
  <c r="Q73" i="28"/>
  <c r="Q22" i="12"/>
  <c r="Q13" i="12"/>
  <c r="Q61" i="12"/>
  <c r="Q76" i="12"/>
  <c r="Q34" i="12"/>
  <c r="Q37" i="12"/>
  <c r="Q25" i="12"/>
  <c r="Q16" i="12"/>
  <c r="Q91" i="12"/>
  <c r="Q67" i="12"/>
  <c r="Q82" i="12"/>
  <c r="Q58" i="12"/>
  <c r="Q40" i="12"/>
  <c r="Q28" i="12"/>
  <c r="Q7" i="12"/>
  <c r="Q73" i="12"/>
  <c r="Q47" i="12"/>
  <c r="Q70" i="12"/>
  <c r="Q85" i="12"/>
  <c r="Q88" i="12"/>
  <c r="Q64" i="12"/>
  <c r="Q43" i="12"/>
  <c r="Q31" i="12"/>
  <c r="Q19" i="12"/>
  <c r="Q79" i="12"/>
  <c r="G21" i="23"/>
  <c r="G7" i="23"/>
  <c r="G92" i="47"/>
  <c r="G93" i="47"/>
  <c r="G94" i="47"/>
  <c r="G45" i="47"/>
  <c r="G46" i="47"/>
  <c r="G47" i="47"/>
  <c r="G92" i="46"/>
  <c r="G93" i="46"/>
  <c r="G94" i="46"/>
  <c r="G45" i="46"/>
  <c r="G92" i="45"/>
  <c r="G93" i="45"/>
  <c r="G94" i="45"/>
  <c r="G46" i="45"/>
  <c r="G47" i="45"/>
  <c r="G45" i="45"/>
  <c r="G45" i="23"/>
  <c r="G31" i="23"/>
  <c r="Q47" i="45" l="1"/>
  <c r="Q46" i="45"/>
  <c r="Q47" i="47"/>
  <c r="Q46" i="47"/>
  <c r="Q28" i="28"/>
  <c r="Q46" i="12"/>
  <c r="Q94" i="12"/>
  <c r="G141" i="47"/>
  <c r="Q94" i="47"/>
  <c r="Q65" i="47"/>
  <c r="Q89" i="47"/>
  <c r="Q63" i="47"/>
  <c r="Q83" i="47"/>
  <c r="Q60" i="47"/>
  <c r="Q80" i="47"/>
  <c r="Q71" i="47"/>
  <c r="G139" i="47"/>
  <c r="Q57" i="47"/>
  <c r="Q77" i="47"/>
  <c r="Q86" i="47"/>
  <c r="Q68" i="47"/>
  <c r="Q54" i="47"/>
  <c r="Q74" i="47"/>
  <c r="G140" i="47"/>
  <c r="Q93" i="47"/>
  <c r="Q7" i="47"/>
  <c r="Q27" i="47"/>
  <c r="Q42" i="47"/>
  <c r="Q13" i="47"/>
  <c r="Q33" i="47"/>
  <c r="Q24" i="47"/>
  <c r="Q39" i="47"/>
  <c r="Q21" i="47"/>
  <c r="Q10" i="47"/>
  <c r="Q30" i="47"/>
  <c r="Q16" i="47"/>
  <c r="Q36" i="47"/>
  <c r="Q18" i="47"/>
  <c r="Q21" i="46"/>
  <c r="Q46" i="46"/>
  <c r="Q16" i="46"/>
  <c r="Q36" i="46"/>
  <c r="Q33" i="46"/>
  <c r="Q47" i="46"/>
  <c r="Q30" i="46"/>
  <c r="Q7" i="46"/>
  <c r="Q27" i="46"/>
  <c r="Q13" i="46"/>
  <c r="Q24" i="46"/>
  <c r="Q39" i="46"/>
  <c r="Q10" i="46"/>
  <c r="Q18" i="46"/>
  <c r="Q42" i="46"/>
  <c r="G141" i="46"/>
  <c r="Q94" i="46"/>
  <c r="G140" i="46"/>
  <c r="Q93" i="46"/>
  <c r="Q71" i="46"/>
  <c r="G139" i="46"/>
  <c r="Q68" i="46"/>
  <c r="Q63" i="46"/>
  <c r="Q83" i="46"/>
  <c r="Q57" i="46"/>
  <c r="Q54" i="46"/>
  <c r="Q74" i="46"/>
  <c r="Q80" i="46"/>
  <c r="Q77" i="46"/>
  <c r="Q65" i="46"/>
  <c r="Q89" i="46"/>
  <c r="Q60" i="46"/>
  <c r="Q86" i="46"/>
  <c r="G141" i="45"/>
  <c r="Q94" i="45"/>
  <c r="Q68" i="45"/>
  <c r="G139" i="45"/>
  <c r="Q77" i="45"/>
  <c r="Q63" i="45"/>
  <c r="Q83" i="45"/>
  <c r="Q80" i="45"/>
  <c r="Q86" i="45"/>
  <c r="Q57" i="45"/>
  <c r="Q54" i="45"/>
  <c r="Q74" i="45"/>
  <c r="Q60" i="45"/>
  <c r="Q65" i="45"/>
  <c r="Q89" i="45"/>
  <c r="Q71" i="45"/>
  <c r="G140" i="45"/>
  <c r="Q93" i="45"/>
  <c r="Q13" i="45"/>
  <c r="Q21" i="45"/>
  <c r="Q33" i="45"/>
  <c r="Q30" i="45"/>
  <c r="Q18" i="45"/>
  <c r="Q27" i="45"/>
  <c r="Q36" i="45"/>
  <c r="Q7" i="45"/>
  <c r="Q39" i="45"/>
  <c r="Q10" i="45"/>
  <c r="Q16" i="45"/>
  <c r="Q24" i="45"/>
  <c r="Q42" i="45"/>
  <c r="Q33" i="23"/>
  <c r="Q41" i="23"/>
  <c r="Q34" i="23"/>
  <c r="Q42" i="23"/>
  <c r="Q35" i="23"/>
  <c r="Q43" i="23"/>
  <c r="Q36" i="23"/>
  <c r="Q44" i="23"/>
  <c r="Q37" i="23"/>
  <c r="Q32" i="23"/>
  <c r="Q38" i="23"/>
  <c r="Q39" i="23"/>
  <c r="Q40" i="23"/>
  <c r="G55" i="23"/>
  <c r="Q15" i="23"/>
  <c r="Q16" i="23"/>
  <c r="Q9" i="23"/>
  <c r="Q17" i="23"/>
  <c r="Q10" i="23"/>
  <c r="Q18" i="23"/>
  <c r="Q11" i="23"/>
  <c r="Q19" i="23"/>
  <c r="Q12" i="23"/>
  <c r="Q13" i="23"/>
  <c r="Q8" i="23"/>
  <c r="Q14" i="23"/>
  <c r="Q20" i="23"/>
  <c r="Q23" i="23"/>
  <c r="Q22" i="23"/>
  <c r="Q21" i="23"/>
  <c r="G69" i="23"/>
  <c r="Q47" i="23"/>
  <c r="Q46" i="23"/>
  <c r="G48" i="23"/>
  <c r="Q31" i="23" s="1"/>
  <c r="G24" i="23"/>
  <c r="Q7" i="23" s="1"/>
  <c r="Q26" i="33"/>
  <c r="Q45" i="30"/>
  <c r="G7" i="22"/>
  <c r="G21" i="22"/>
  <c r="G31" i="22"/>
  <c r="G45" i="22"/>
  <c r="G31" i="21"/>
  <c r="G45" i="21"/>
  <c r="G69" i="22" l="1"/>
  <c r="Q45" i="47"/>
  <c r="Q92" i="47"/>
  <c r="Q92" i="46"/>
  <c r="Q45" i="46"/>
  <c r="Q92" i="45"/>
  <c r="Q45" i="45"/>
  <c r="Q24" i="23"/>
  <c r="G72" i="23"/>
  <c r="Q45" i="23"/>
  <c r="Q48" i="23" s="1"/>
  <c r="Q23" i="22"/>
  <c r="Q22" i="22"/>
  <c r="Q37" i="22"/>
  <c r="Q32" i="22"/>
  <c r="Q38" i="22"/>
  <c r="G55" i="22"/>
  <c r="Q39" i="22"/>
  <c r="Q40" i="22"/>
  <c r="Q33" i="22"/>
  <c r="Q41" i="22"/>
  <c r="Q34" i="22"/>
  <c r="Q42" i="22"/>
  <c r="Q35" i="22"/>
  <c r="Q43" i="22"/>
  <c r="Q36" i="22"/>
  <c r="Q44" i="22"/>
  <c r="Q46" i="22"/>
  <c r="Q47" i="22"/>
  <c r="Q11" i="22"/>
  <c r="Q19" i="22"/>
  <c r="Q12" i="22"/>
  <c r="Q20" i="22"/>
  <c r="Q14" i="22"/>
  <c r="Q10" i="22"/>
  <c r="Q13" i="22"/>
  <c r="Q8" i="22"/>
  <c r="Q15" i="22"/>
  <c r="Q16" i="22"/>
  <c r="Q9" i="22"/>
  <c r="Q17" i="22"/>
  <c r="Q18" i="22"/>
  <c r="G48" i="21"/>
  <c r="Q34" i="21"/>
  <c r="Q42" i="21"/>
  <c r="Q35" i="21"/>
  <c r="Q43" i="21"/>
  <c r="Q41" i="21"/>
  <c r="Q36" i="21"/>
  <c r="Q44" i="21"/>
  <c r="Q37" i="21"/>
  <c r="Q32" i="21"/>
  <c r="Q33" i="21"/>
  <c r="Q38" i="21"/>
  <c r="Q39" i="21"/>
  <c r="Q31" i="21"/>
  <c r="Q48" i="21" s="1"/>
  <c r="Q40" i="21"/>
  <c r="Q46" i="21"/>
  <c r="Q45" i="21"/>
  <c r="Q47" i="21"/>
  <c r="G48" i="22"/>
  <c r="G24" i="22"/>
  <c r="Q21" i="22" s="1"/>
  <c r="G72" i="22" l="1"/>
  <c r="Q7" i="22"/>
  <c r="Q24" i="22" s="1"/>
  <c r="Q45" i="22"/>
  <c r="Q31" i="22"/>
  <c r="F25" i="20"/>
  <c r="G25" i="20"/>
  <c r="F26" i="20"/>
  <c r="G26" i="20"/>
  <c r="F9" i="20"/>
  <c r="P7" i="20" s="1"/>
  <c r="F18" i="20"/>
  <c r="F25" i="19"/>
  <c r="G25" i="19"/>
  <c r="F26" i="19"/>
  <c r="G26" i="19"/>
  <c r="F18" i="19"/>
  <c r="P17" i="19" s="1"/>
  <c r="F9" i="19"/>
  <c r="P7" i="19" s="1"/>
  <c r="F25" i="36"/>
  <c r="G25" i="36"/>
  <c r="I25" i="36"/>
  <c r="F26" i="36"/>
  <c r="G26" i="36"/>
  <c r="I26" i="36"/>
  <c r="I30" i="36" s="1"/>
  <c r="F18" i="36"/>
  <c r="F9" i="36"/>
  <c r="P7" i="36" s="1"/>
  <c r="G9" i="36"/>
  <c r="Q7" i="36" s="1"/>
  <c r="S7" i="36"/>
  <c r="G21" i="21"/>
  <c r="G7" i="21"/>
  <c r="F94" i="47"/>
  <c r="E94" i="47"/>
  <c r="D94" i="47"/>
  <c r="C94" i="47"/>
  <c r="F93" i="47"/>
  <c r="E93" i="47"/>
  <c r="D93" i="47"/>
  <c r="C93" i="47"/>
  <c r="F92" i="47"/>
  <c r="P54" i="47" s="1"/>
  <c r="E92" i="47"/>
  <c r="O77" i="47" s="1"/>
  <c r="D92" i="47"/>
  <c r="N83" i="47" s="1"/>
  <c r="C92" i="47"/>
  <c r="M68" i="47" s="1"/>
  <c r="F47" i="47"/>
  <c r="E47" i="47"/>
  <c r="D47" i="47"/>
  <c r="C47" i="47"/>
  <c r="C141" i="47" s="1"/>
  <c r="F46" i="47"/>
  <c r="E46" i="47"/>
  <c r="E140" i="47" s="1"/>
  <c r="D46" i="47"/>
  <c r="C46" i="47"/>
  <c r="F45" i="47"/>
  <c r="P30" i="47" s="1"/>
  <c r="E45" i="47"/>
  <c r="D45" i="47"/>
  <c r="N42" i="47" s="1"/>
  <c r="C45" i="47"/>
  <c r="M13" i="47" s="1"/>
  <c r="F92" i="46"/>
  <c r="P89" i="46" s="1"/>
  <c r="E92" i="46"/>
  <c r="O74" i="46" s="1"/>
  <c r="D92" i="46"/>
  <c r="N68" i="46" s="1"/>
  <c r="C92" i="46"/>
  <c r="M71" i="46" s="1"/>
  <c r="F47" i="46"/>
  <c r="E47" i="46"/>
  <c r="O47" i="46" s="1"/>
  <c r="D47" i="46"/>
  <c r="C47" i="46"/>
  <c r="F46" i="46"/>
  <c r="E46" i="46"/>
  <c r="D46" i="46"/>
  <c r="C46" i="46"/>
  <c r="F45" i="46"/>
  <c r="E45" i="46"/>
  <c r="O36" i="46" s="1"/>
  <c r="D45" i="46"/>
  <c r="N30" i="46" s="1"/>
  <c r="C45" i="46"/>
  <c r="M33" i="46" s="1"/>
  <c r="O90" i="46"/>
  <c r="N90" i="46"/>
  <c r="O44" i="46"/>
  <c r="N44" i="46"/>
  <c r="D137" i="46"/>
  <c r="K138" i="47"/>
  <c r="H138" i="47"/>
  <c r="F138" i="47"/>
  <c r="E138" i="47"/>
  <c r="D138" i="47"/>
  <c r="C138" i="47"/>
  <c r="K137" i="47"/>
  <c r="H137" i="47"/>
  <c r="F137" i="47"/>
  <c r="E137" i="47"/>
  <c r="D137" i="47"/>
  <c r="C137" i="47"/>
  <c r="K136" i="47"/>
  <c r="H136" i="47"/>
  <c r="F136" i="47"/>
  <c r="E136" i="47"/>
  <c r="D136" i="47"/>
  <c r="C136" i="47"/>
  <c r="K135" i="47"/>
  <c r="H135" i="47"/>
  <c r="F135" i="47"/>
  <c r="E135" i="47"/>
  <c r="D135" i="47"/>
  <c r="C135" i="47"/>
  <c r="K134" i="47"/>
  <c r="H134" i="47"/>
  <c r="F134" i="47"/>
  <c r="E134" i="47"/>
  <c r="D134" i="47"/>
  <c r="C134" i="47"/>
  <c r="K133" i="47"/>
  <c r="H133" i="47"/>
  <c r="F133" i="47"/>
  <c r="E133" i="47"/>
  <c r="D133" i="47"/>
  <c r="C133" i="47"/>
  <c r="K132" i="47"/>
  <c r="H132" i="47"/>
  <c r="F132" i="47"/>
  <c r="E132" i="47"/>
  <c r="D132" i="47"/>
  <c r="C132" i="47"/>
  <c r="K131" i="47"/>
  <c r="H131" i="47"/>
  <c r="F131" i="47"/>
  <c r="E131" i="47"/>
  <c r="D131" i="47"/>
  <c r="C131" i="47"/>
  <c r="K130" i="47"/>
  <c r="H130" i="47"/>
  <c r="F130" i="47"/>
  <c r="E130" i="47"/>
  <c r="D130" i="47"/>
  <c r="C130" i="47"/>
  <c r="K129" i="47"/>
  <c r="H129" i="47"/>
  <c r="F129" i="47"/>
  <c r="E129" i="47"/>
  <c r="D129" i="47"/>
  <c r="C129" i="47"/>
  <c r="K128" i="47"/>
  <c r="H128" i="47"/>
  <c r="F128" i="47"/>
  <c r="E128" i="47"/>
  <c r="D128" i="47"/>
  <c r="C128" i="47"/>
  <c r="K127" i="47"/>
  <c r="H127" i="47"/>
  <c r="F127" i="47"/>
  <c r="E127" i="47"/>
  <c r="D127" i="47"/>
  <c r="C127" i="47"/>
  <c r="K126" i="47"/>
  <c r="H126" i="47"/>
  <c r="F126" i="47"/>
  <c r="E126" i="47"/>
  <c r="D126" i="47"/>
  <c r="C126" i="47"/>
  <c r="K125" i="47"/>
  <c r="H125" i="47"/>
  <c r="F125" i="47"/>
  <c r="E125" i="47"/>
  <c r="D125" i="47"/>
  <c r="C125" i="47"/>
  <c r="K124" i="47"/>
  <c r="H124" i="47"/>
  <c r="F124" i="47"/>
  <c r="E124" i="47"/>
  <c r="D124" i="47"/>
  <c r="C124" i="47"/>
  <c r="K123" i="47"/>
  <c r="H123" i="47"/>
  <c r="F123" i="47"/>
  <c r="E123" i="47"/>
  <c r="D123" i="47"/>
  <c r="C123" i="47"/>
  <c r="K122" i="47"/>
  <c r="H122" i="47"/>
  <c r="F122" i="47"/>
  <c r="E122" i="47"/>
  <c r="D122" i="47"/>
  <c r="C122" i="47"/>
  <c r="K121" i="47"/>
  <c r="H121" i="47"/>
  <c r="F121" i="47"/>
  <c r="E121" i="47"/>
  <c r="D121" i="47"/>
  <c r="C121" i="47"/>
  <c r="K120" i="47"/>
  <c r="H120" i="47"/>
  <c r="F120" i="47"/>
  <c r="E120" i="47"/>
  <c r="D120" i="47"/>
  <c r="C120" i="47"/>
  <c r="K119" i="47"/>
  <c r="H119" i="47"/>
  <c r="F119" i="47"/>
  <c r="E119" i="47"/>
  <c r="D119" i="47"/>
  <c r="C119" i="47"/>
  <c r="K118" i="47"/>
  <c r="H118" i="47"/>
  <c r="F118" i="47"/>
  <c r="E118" i="47"/>
  <c r="D118" i="47"/>
  <c r="C118" i="47"/>
  <c r="K117" i="47"/>
  <c r="H117" i="47"/>
  <c r="F117" i="47"/>
  <c r="E117" i="47"/>
  <c r="D117" i="47"/>
  <c r="C117" i="47"/>
  <c r="K116" i="47"/>
  <c r="H116" i="47"/>
  <c r="F116" i="47"/>
  <c r="E116" i="47"/>
  <c r="D116" i="47"/>
  <c r="C116" i="47"/>
  <c r="K115" i="47"/>
  <c r="H115" i="47"/>
  <c r="F115" i="47"/>
  <c r="E115" i="47"/>
  <c r="D115" i="47"/>
  <c r="C115" i="47"/>
  <c r="K114" i="47"/>
  <c r="H114" i="47"/>
  <c r="F114" i="47"/>
  <c r="E114" i="47"/>
  <c r="D114" i="47"/>
  <c r="C114" i="47"/>
  <c r="K113" i="47"/>
  <c r="H113" i="47"/>
  <c r="F113" i="47"/>
  <c r="E113" i="47"/>
  <c r="D113" i="47"/>
  <c r="C113" i="47"/>
  <c r="K112" i="47"/>
  <c r="H112" i="47"/>
  <c r="F112" i="47"/>
  <c r="E112" i="47"/>
  <c r="D112" i="47"/>
  <c r="C112" i="47"/>
  <c r="F111" i="47"/>
  <c r="E111" i="47"/>
  <c r="D111" i="47"/>
  <c r="C111" i="47"/>
  <c r="F110" i="47"/>
  <c r="E110" i="47"/>
  <c r="D110" i="47"/>
  <c r="C110" i="47"/>
  <c r="K109" i="47"/>
  <c r="H109" i="47"/>
  <c r="F109" i="47"/>
  <c r="E109" i="47"/>
  <c r="D109" i="47"/>
  <c r="C109" i="47"/>
  <c r="K108" i="47"/>
  <c r="H108" i="47"/>
  <c r="F108" i="47"/>
  <c r="E108" i="47"/>
  <c r="D108" i="47"/>
  <c r="C108" i="47"/>
  <c r="K107" i="47"/>
  <c r="H107" i="47"/>
  <c r="F107" i="47"/>
  <c r="E107" i="47"/>
  <c r="D107" i="47"/>
  <c r="C107" i="47"/>
  <c r="K106" i="47"/>
  <c r="H106" i="47"/>
  <c r="F106" i="47"/>
  <c r="E106" i="47"/>
  <c r="D106" i="47"/>
  <c r="C106" i="47"/>
  <c r="K105" i="47"/>
  <c r="H105" i="47"/>
  <c r="F105" i="47"/>
  <c r="E105" i="47"/>
  <c r="D105" i="47"/>
  <c r="C105" i="47"/>
  <c r="K104" i="47"/>
  <c r="H104" i="47"/>
  <c r="F104" i="47"/>
  <c r="E104" i="47"/>
  <c r="D104" i="47"/>
  <c r="C104" i="47"/>
  <c r="K103" i="47"/>
  <c r="H103" i="47"/>
  <c r="F103" i="47"/>
  <c r="E103" i="47"/>
  <c r="D103" i="47"/>
  <c r="C103" i="47"/>
  <c r="K102" i="47"/>
  <c r="H102" i="47"/>
  <c r="F102" i="47"/>
  <c r="E102" i="47"/>
  <c r="D102" i="47"/>
  <c r="C102" i="47"/>
  <c r="K101" i="47"/>
  <c r="H101" i="47"/>
  <c r="F101" i="47"/>
  <c r="E101" i="47"/>
  <c r="D101" i="47"/>
  <c r="C101" i="47"/>
  <c r="K94" i="47"/>
  <c r="J94" i="47"/>
  <c r="J141" i="47" s="1"/>
  <c r="H94" i="47"/>
  <c r="K93" i="47"/>
  <c r="J93" i="47"/>
  <c r="J140" i="47" s="1"/>
  <c r="H93" i="47"/>
  <c r="U86" i="47"/>
  <c r="T89" i="47"/>
  <c r="P86" i="47"/>
  <c r="U91" i="47"/>
  <c r="T91" i="47"/>
  <c r="P91" i="47"/>
  <c r="O91" i="47"/>
  <c r="N91" i="47"/>
  <c r="M91" i="47"/>
  <c r="U90" i="47"/>
  <c r="T90" i="47"/>
  <c r="P90" i="47"/>
  <c r="O90" i="47"/>
  <c r="N90" i="47"/>
  <c r="M90" i="47"/>
  <c r="P89" i="47"/>
  <c r="U88" i="47"/>
  <c r="T88" i="47"/>
  <c r="P88" i="47"/>
  <c r="O88" i="47"/>
  <c r="N88" i="47"/>
  <c r="M88" i="47"/>
  <c r="U87" i="47"/>
  <c r="T87" i="47"/>
  <c r="P87" i="47"/>
  <c r="O87" i="47"/>
  <c r="N87" i="47"/>
  <c r="M87" i="47"/>
  <c r="U85" i="47"/>
  <c r="T85" i="47"/>
  <c r="P85" i="47"/>
  <c r="O85" i="47"/>
  <c r="N85" i="47"/>
  <c r="M85" i="47"/>
  <c r="U84" i="47"/>
  <c r="T84" i="47"/>
  <c r="P84" i="47"/>
  <c r="O84" i="47"/>
  <c r="N84" i="47"/>
  <c r="M84" i="47"/>
  <c r="P83" i="47"/>
  <c r="U82" i="47"/>
  <c r="T82" i="47"/>
  <c r="P82" i="47"/>
  <c r="O82" i="47"/>
  <c r="N82" i="47"/>
  <c r="M82" i="47"/>
  <c r="U81" i="47"/>
  <c r="T81" i="47"/>
  <c r="P81" i="47"/>
  <c r="O81" i="47"/>
  <c r="N81" i="47"/>
  <c r="M81" i="47"/>
  <c r="P80" i="47"/>
  <c r="U79" i="47"/>
  <c r="T79" i="47"/>
  <c r="P79" i="47"/>
  <c r="O79" i="47"/>
  <c r="N79" i="47"/>
  <c r="M79" i="47"/>
  <c r="U78" i="47"/>
  <c r="T78" i="47"/>
  <c r="P78" i="47"/>
  <c r="O78" i="47"/>
  <c r="N78" i="47"/>
  <c r="M78" i="47"/>
  <c r="P77" i="47"/>
  <c r="U76" i="47"/>
  <c r="T76" i="47"/>
  <c r="P76" i="47"/>
  <c r="O76" i="47"/>
  <c r="N76" i="47"/>
  <c r="M76" i="47"/>
  <c r="U75" i="47"/>
  <c r="T75" i="47"/>
  <c r="P75" i="47"/>
  <c r="O75" i="47"/>
  <c r="N75" i="47"/>
  <c r="M75" i="47"/>
  <c r="T74" i="47"/>
  <c r="P74" i="47"/>
  <c r="U73" i="47"/>
  <c r="T73" i="47"/>
  <c r="P73" i="47"/>
  <c r="O73" i="47"/>
  <c r="N73" i="47"/>
  <c r="M73" i="47"/>
  <c r="U72" i="47"/>
  <c r="T72" i="47"/>
  <c r="P72" i="47"/>
  <c r="O72" i="47"/>
  <c r="N72" i="47"/>
  <c r="M72" i="47"/>
  <c r="P71" i="47"/>
  <c r="U70" i="47"/>
  <c r="T70" i="47"/>
  <c r="P70" i="47"/>
  <c r="O70" i="47"/>
  <c r="N70" i="47"/>
  <c r="M70" i="47"/>
  <c r="U69" i="47"/>
  <c r="T69" i="47"/>
  <c r="P69" i="47"/>
  <c r="O69" i="47"/>
  <c r="N69" i="47"/>
  <c r="M69" i="47"/>
  <c r="T68" i="47"/>
  <c r="P68" i="47"/>
  <c r="U67" i="47"/>
  <c r="T67" i="47"/>
  <c r="P67" i="47"/>
  <c r="O67" i="47"/>
  <c r="N67" i="47"/>
  <c r="M67" i="47"/>
  <c r="U66" i="47"/>
  <c r="T66" i="47"/>
  <c r="P66" i="47"/>
  <c r="O66" i="47"/>
  <c r="N66" i="47"/>
  <c r="M66" i="47"/>
  <c r="P65" i="47"/>
  <c r="O65" i="47"/>
  <c r="P64" i="47"/>
  <c r="O64" i="47"/>
  <c r="N64" i="47"/>
  <c r="M64" i="47"/>
  <c r="P63" i="47"/>
  <c r="U62" i="47"/>
  <c r="T62" i="47"/>
  <c r="P62" i="47"/>
  <c r="O62" i="47"/>
  <c r="N62" i="47"/>
  <c r="M62" i="47"/>
  <c r="U61" i="47"/>
  <c r="T61" i="47"/>
  <c r="P61" i="47"/>
  <c r="O61" i="47"/>
  <c r="N61" i="47"/>
  <c r="M61" i="47"/>
  <c r="T60" i="47"/>
  <c r="P60" i="47"/>
  <c r="U59" i="47"/>
  <c r="T59" i="47"/>
  <c r="P59" i="47"/>
  <c r="O59" i="47"/>
  <c r="N59" i="47"/>
  <c r="M59" i="47"/>
  <c r="U58" i="47"/>
  <c r="T58" i="47"/>
  <c r="P58" i="47"/>
  <c r="O58" i="47"/>
  <c r="N58" i="47"/>
  <c r="M58" i="47"/>
  <c r="P57" i="47"/>
  <c r="U56" i="47"/>
  <c r="T56" i="47"/>
  <c r="P56" i="47"/>
  <c r="O56" i="47"/>
  <c r="N56" i="47"/>
  <c r="M56" i="47"/>
  <c r="U55" i="47"/>
  <c r="T55" i="47"/>
  <c r="P55" i="47"/>
  <c r="O55" i="47"/>
  <c r="N55" i="47"/>
  <c r="M55" i="47"/>
  <c r="T54" i="47"/>
  <c r="K47" i="47"/>
  <c r="H47" i="47"/>
  <c r="P47" i="47"/>
  <c r="O47" i="47"/>
  <c r="K46" i="47"/>
  <c r="H46" i="47"/>
  <c r="F140" i="47"/>
  <c r="U39" i="47"/>
  <c r="T36" i="47"/>
  <c r="H45" i="47"/>
  <c r="U44" i="47"/>
  <c r="T44" i="47"/>
  <c r="P44" i="47"/>
  <c r="O44" i="47"/>
  <c r="N44" i="47"/>
  <c r="M44" i="47"/>
  <c r="U43" i="47"/>
  <c r="T43" i="47"/>
  <c r="P43" i="47"/>
  <c r="O43" i="47"/>
  <c r="N43" i="47"/>
  <c r="M43" i="47"/>
  <c r="P42" i="47"/>
  <c r="O42" i="47"/>
  <c r="U41" i="47"/>
  <c r="T41" i="47"/>
  <c r="P41" i="47"/>
  <c r="O41" i="47"/>
  <c r="N41" i="47"/>
  <c r="M41" i="47"/>
  <c r="U40" i="47"/>
  <c r="T40" i="47"/>
  <c r="P40" i="47"/>
  <c r="O40" i="47"/>
  <c r="N40" i="47"/>
  <c r="M40" i="47"/>
  <c r="P39" i="47"/>
  <c r="O39" i="47"/>
  <c r="N39" i="47"/>
  <c r="U38" i="47"/>
  <c r="T38" i="47"/>
  <c r="P38" i="47"/>
  <c r="O38" i="47"/>
  <c r="N38" i="47"/>
  <c r="M38" i="47"/>
  <c r="U37" i="47"/>
  <c r="T37" i="47"/>
  <c r="P37" i="47"/>
  <c r="O37" i="47"/>
  <c r="N37" i="47"/>
  <c r="M37" i="47"/>
  <c r="P36" i="47"/>
  <c r="O36" i="47"/>
  <c r="U35" i="47"/>
  <c r="T35" i="47"/>
  <c r="P35" i="47"/>
  <c r="O35" i="47"/>
  <c r="N35" i="47"/>
  <c r="M35" i="47"/>
  <c r="U34" i="47"/>
  <c r="T34" i="47"/>
  <c r="P34" i="47"/>
  <c r="O34" i="47"/>
  <c r="N34" i="47"/>
  <c r="M34" i="47"/>
  <c r="P33" i="47"/>
  <c r="O33" i="47"/>
  <c r="U32" i="47"/>
  <c r="T32" i="47"/>
  <c r="P32" i="47"/>
  <c r="O32" i="47"/>
  <c r="N32" i="47"/>
  <c r="M32" i="47"/>
  <c r="U31" i="47"/>
  <c r="T31" i="47"/>
  <c r="P31" i="47"/>
  <c r="O31" i="47"/>
  <c r="N31" i="47"/>
  <c r="M31" i="47"/>
  <c r="O30" i="47"/>
  <c r="U29" i="47"/>
  <c r="T29" i="47"/>
  <c r="P29" i="47"/>
  <c r="O29" i="47"/>
  <c r="N29" i="47"/>
  <c r="M29" i="47"/>
  <c r="U28" i="47"/>
  <c r="T28" i="47"/>
  <c r="P28" i="47"/>
  <c r="O28" i="47"/>
  <c r="N28" i="47"/>
  <c r="M28" i="47"/>
  <c r="P27" i="47"/>
  <c r="O27" i="47"/>
  <c r="U26" i="47"/>
  <c r="T26" i="47"/>
  <c r="P26" i="47"/>
  <c r="O26" i="47"/>
  <c r="N26" i="47"/>
  <c r="M26" i="47"/>
  <c r="U25" i="47"/>
  <c r="T25" i="47"/>
  <c r="P25" i="47"/>
  <c r="O25" i="47"/>
  <c r="N25" i="47"/>
  <c r="M25" i="47"/>
  <c r="P24" i="47"/>
  <c r="O24" i="47"/>
  <c r="U23" i="47"/>
  <c r="T23" i="47"/>
  <c r="P23" i="47"/>
  <c r="O23" i="47"/>
  <c r="N23" i="47"/>
  <c r="M23" i="47"/>
  <c r="U22" i="47"/>
  <c r="T22" i="47"/>
  <c r="P22" i="47"/>
  <c r="O22" i="47"/>
  <c r="N22" i="47"/>
  <c r="M22" i="47"/>
  <c r="P21" i="47"/>
  <c r="O21" i="47"/>
  <c r="U20" i="47"/>
  <c r="T20" i="47"/>
  <c r="P20" i="47"/>
  <c r="O20" i="47"/>
  <c r="N20" i="47"/>
  <c r="M20" i="47"/>
  <c r="U19" i="47"/>
  <c r="T19" i="47"/>
  <c r="P19" i="47"/>
  <c r="O19" i="47"/>
  <c r="N19" i="47"/>
  <c r="M19" i="47"/>
  <c r="P18" i="47"/>
  <c r="O18" i="47"/>
  <c r="P17" i="47"/>
  <c r="O17" i="47"/>
  <c r="N17" i="47"/>
  <c r="M17" i="47"/>
  <c r="P16" i="47"/>
  <c r="O16" i="47"/>
  <c r="U15" i="47"/>
  <c r="T15" i="47"/>
  <c r="P15" i="47"/>
  <c r="O15" i="47"/>
  <c r="N15" i="47"/>
  <c r="M15" i="47"/>
  <c r="U14" i="47"/>
  <c r="T14" i="47"/>
  <c r="P14" i="47"/>
  <c r="O14" i="47"/>
  <c r="N14" i="47"/>
  <c r="M14" i="47"/>
  <c r="P13" i="47"/>
  <c r="O13" i="47"/>
  <c r="N13" i="47"/>
  <c r="U12" i="47"/>
  <c r="T12" i="47"/>
  <c r="P12" i="47"/>
  <c r="O12" i="47"/>
  <c r="N12" i="47"/>
  <c r="M12" i="47"/>
  <c r="U11" i="47"/>
  <c r="T11" i="47"/>
  <c r="P11" i="47"/>
  <c r="O11" i="47"/>
  <c r="N11" i="47"/>
  <c r="M11" i="47"/>
  <c r="P10" i="47"/>
  <c r="O10" i="47"/>
  <c r="U9" i="47"/>
  <c r="T9" i="47"/>
  <c r="P9" i="47"/>
  <c r="O9" i="47"/>
  <c r="N9" i="47"/>
  <c r="M9" i="47"/>
  <c r="U8" i="47"/>
  <c r="T8" i="47"/>
  <c r="P8" i="47"/>
  <c r="O8" i="47"/>
  <c r="N8" i="47"/>
  <c r="M8" i="47"/>
  <c r="P7" i="47"/>
  <c r="O7" i="47"/>
  <c r="F94" i="46"/>
  <c r="E94" i="46"/>
  <c r="D94" i="46"/>
  <c r="C94" i="46"/>
  <c r="F93" i="46"/>
  <c r="E93" i="46"/>
  <c r="C93" i="46"/>
  <c r="K138" i="46"/>
  <c r="J138" i="46"/>
  <c r="F138" i="46"/>
  <c r="E138" i="46"/>
  <c r="D138" i="46"/>
  <c r="C138" i="46"/>
  <c r="K137" i="46"/>
  <c r="J137" i="46"/>
  <c r="F137" i="46"/>
  <c r="E137" i="46"/>
  <c r="C137" i="46"/>
  <c r="K136" i="46"/>
  <c r="J136" i="46"/>
  <c r="F136" i="46"/>
  <c r="E136" i="46"/>
  <c r="D136" i="46"/>
  <c r="C136" i="46"/>
  <c r="K135" i="46"/>
  <c r="J135" i="46"/>
  <c r="F135" i="46"/>
  <c r="E135" i="46"/>
  <c r="D135" i="46"/>
  <c r="C135" i="46"/>
  <c r="K134" i="46"/>
  <c r="J134" i="46"/>
  <c r="F134" i="46"/>
  <c r="E134" i="46"/>
  <c r="D134" i="46"/>
  <c r="C134" i="46"/>
  <c r="K133" i="46"/>
  <c r="J133" i="46"/>
  <c r="F133" i="46"/>
  <c r="E133" i="46"/>
  <c r="D133" i="46"/>
  <c r="C133" i="46"/>
  <c r="K132" i="46"/>
  <c r="J132" i="46"/>
  <c r="F132" i="46"/>
  <c r="E132" i="46"/>
  <c r="D132" i="46"/>
  <c r="C132" i="46"/>
  <c r="K131" i="46"/>
  <c r="J131" i="46"/>
  <c r="F131" i="46"/>
  <c r="E131" i="46"/>
  <c r="D131" i="46"/>
  <c r="C131" i="46"/>
  <c r="K130" i="46"/>
  <c r="J130" i="46"/>
  <c r="F130" i="46"/>
  <c r="E130" i="46"/>
  <c r="D130" i="46"/>
  <c r="C130" i="46"/>
  <c r="K129" i="46"/>
  <c r="J129" i="46"/>
  <c r="F129" i="46"/>
  <c r="E129" i="46"/>
  <c r="D129" i="46"/>
  <c r="C129" i="46"/>
  <c r="K128" i="46"/>
  <c r="J128" i="46"/>
  <c r="F128" i="46"/>
  <c r="E128" i="46"/>
  <c r="D128" i="46"/>
  <c r="C128" i="46"/>
  <c r="K127" i="46"/>
  <c r="J127" i="46"/>
  <c r="F127" i="46"/>
  <c r="E127" i="46"/>
  <c r="D127" i="46"/>
  <c r="C127" i="46"/>
  <c r="K126" i="46"/>
  <c r="J126" i="46"/>
  <c r="F126" i="46"/>
  <c r="E126" i="46"/>
  <c r="D126" i="46"/>
  <c r="C126" i="46"/>
  <c r="K125" i="46"/>
  <c r="J125" i="46"/>
  <c r="F125" i="46"/>
  <c r="E125" i="46"/>
  <c r="D125" i="46"/>
  <c r="C125" i="46"/>
  <c r="K124" i="46"/>
  <c r="J124" i="46"/>
  <c r="F124" i="46"/>
  <c r="E124" i="46"/>
  <c r="D124" i="46"/>
  <c r="C124" i="46"/>
  <c r="K123" i="46"/>
  <c r="J123" i="46"/>
  <c r="F123" i="46"/>
  <c r="E123" i="46"/>
  <c r="D123" i="46"/>
  <c r="C123" i="46"/>
  <c r="K122" i="46"/>
  <c r="J122" i="46"/>
  <c r="F122" i="46"/>
  <c r="E122" i="46"/>
  <c r="D122" i="46"/>
  <c r="C122" i="46"/>
  <c r="K121" i="46"/>
  <c r="J121" i="46"/>
  <c r="F121" i="46"/>
  <c r="E121" i="46"/>
  <c r="D121" i="46"/>
  <c r="C121" i="46"/>
  <c r="K120" i="46"/>
  <c r="J120" i="46"/>
  <c r="F120" i="46"/>
  <c r="E120" i="46"/>
  <c r="D120" i="46"/>
  <c r="C120" i="46"/>
  <c r="K119" i="46"/>
  <c r="J119" i="46"/>
  <c r="F119" i="46"/>
  <c r="E119" i="46"/>
  <c r="D119" i="46"/>
  <c r="C119" i="46"/>
  <c r="K118" i="46"/>
  <c r="J118" i="46"/>
  <c r="F118" i="46"/>
  <c r="E118" i="46"/>
  <c r="D118" i="46"/>
  <c r="C118" i="46"/>
  <c r="K117" i="46"/>
  <c r="J117" i="46"/>
  <c r="F117" i="46"/>
  <c r="E117" i="46"/>
  <c r="D117" i="46"/>
  <c r="C117" i="46"/>
  <c r="K116" i="46"/>
  <c r="J116" i="46"/>
  <c r="F116" i="46"/>
  <c r="E116" i="46"/>
  <c r="D116" i="46"/>
  <c r="C116" i="46"/>
  <c r="K115" i="46"/>
  <c r="J115" i="46"/>
  <c r="F115" i="46"/>
  <c r="E115" i="46"/>
  <c r="D115" i="46"/>
  <c r="C115" i="46"/>
  <c r="K114" i="46"/>
  <c r="J114" i="46"/>
  <c r="F114" i="46"/>
  <c r="E114" i="46"/>
  <c r="D114" i="46"/>
  <c r="C114" i="46"/>
  <c r="K113" i="46"/>
  <c r="J113" i="46"/>
  <c r="F113" i="46"/>
  <c r="E113" i="46"/>
  <c r="D113" i="46"/>
  <c r="C113" i="46"/>
  <c r="K112" i="46"/>
  <c r="J112" i="46"/>
  <c r="F112" i="46"/>
  <c r="E112" i="46"/>
  <c r="D112" i="46"/>
  <c r="C112" i="46"/>
  <c r="F111" i="46"/>
  <c r="E111" i="46"/>
  <c r="D111" i="46"/>
  <c r="C111" i="46"/>
  <c r="F110" i="46"/>
  <c r="E110" i="46"/>
  <c r="D110" i="46"/>
  <c r="C110" i="46"/>
  <c r="K109" i="46"/>
  <c r="J109" i="46"/>
  <c r="F109" i="46"/>
  <c r="E109" i="46"/>
  <c r="D109" i="46"/>
  <c r="C109" i="46"/>
  <c r="K108" i="46"/>
  <c r="J108" i="46"/>
  <c r="F108" i="46"/>
  <c r="E108" i="46"/>
  <c r="D108" i="46"/>
  <c r="C108" i="46"/>
  <c r="K107" i="46"/>
  <c r="J107" i="46"/>
  <c r="F107" i="46"/>
  <c r="E107" i="46"/>
  <c r="D107" i="46"/>
  <c r="C107" i="46"/>
  <c r="K106" i="46"/>
  <c r="J106" i="46"/>
  <c r="F106" i="46"/>
  <c r="E106" i="46"/>
  <c r="D106" i="46"/>
  <c r="C106" i="46"/>
  <c r="K105" i="46"/>
  <c r="J105" i="46"/>
  <c r="F105" i="46"/>
  <c r="E105" i="46"/>
  <c r="D105" i="46"/>
  <c r="C105" i="46"/>
  <c r="K104" i="46"/>
  <c r="J104" i="46"/>
  <c r="F104" i="46"/>
  <c r="E104" i="46"/>
  <c r="D104" i="46"/>
  <c r="C104" i="46"/>
  <c r="K103" i="46"/>
  <c r="J103" i="46"/>
  <c r="F103" i="46"/>
  <c r="E103" i="46"/>
  <c r="D103" i="46"/>
  <c r="C103" i="46"/>
  <c r="K102" i="46"/>
  <c r="J102" i="46"/>
  <c r="F102" i="46"/>
  <c r="E102" i="46"/>
  <c r="D102" i="46"/>
  <c r="C102" i="46"/>
  <c r="K101" i="46"/>
  <c r="J101" i="46"/>
  <c r="F101" i="46"/>
  <c r="E101" i="46"/>
  <c r="D101" i="46"/>
  <c r="C101" i="46"/>
  <c r="K94" i="46"/>
  <c r="H94" i="46"/>
  <c r="K93" i="46"/>
  <c r="H93" i="46"/>
  <c r="U83" i="46"/>
  <c r="T77" i="46"/>
  <c r="H92" i="46"/>
  <c r="U91" i="46"/>
  <c r="T91" i="46"/>
  <c r="P91" i="46"/>
  <c r="O91" i="46"/>
  <c r="N91" i="46"/>
  <c r="M91" i="46"/>
  <c r="U90" i="46"/>
  <c r="T90" i="46"/>
  <c r="P90" i="46"/>
  <c r="M90" i="46"/>
  <c r="U88" i="46"/>
  <c r="T88" i="46"/>
  <c r="P88" i="46"/>
  <c r="O88" i="46"/>
  <c r="N88" i="46"/>
  <c r="M88" i="46"/>
  <c r="U87" i="46"/>
  <c r="T87" i="46"/>
  <c r="P87" i="46"/>
  <c r="O87" i="46"/>
  <c r="N87" i="46"/>
  <c r="M87" i="46"/>
  <c r="U85" i="46"/>
  <c r="T85" i="46"/>
  <c r="P85" i="46"/>
  <c r="O85" i="46"/>
  <c r="N85" i="46"/>
  <c r="M85" i="46"/>
  <c r="U84" i="46"/>
  <c r="T84" i="46"/>
  <c r="P84" i="46"/>
  <c r="O84" i="46"/>
  <c r="N84" i="46"/>
  <c r="M84" i="46"/>
  <c r="U82" i="46"/>
  <c r="T82" i="46"/>
  <c r="P82" i="46"/>
  <c r="O82" i="46"/>
  <c r="N82" i="46"/>
  <c r="M82" i="46"/>
  <c r="U81" i="46"/>
  <c r="T81" i="46"/>
  <c r="P81" i="46"/>
  <c r="O81" i="46"/>
  <c r="N81" i="46"/>
  <c r="M81" i="46"/>
  <c r="U79" i="46"/>
  <c r="T79" i="46"/>
  <c r="P79" i="46"/>
  <c r="O79" i="46"/>
  <c r="N79" i="46"/>
  <c r="M79" i="46"/>
  <c r="U78" i="46"/>
  <c r="T78" i="46"/>
  <c r="P78" i="46"/>
  <c r="O78" i="46"/>
  <c r="N78" i="46"/>
  <c r="M78" i="46"/>
  <c r="U76" i="46"/>
  <c r="T76" i="46"/>
  <c r="P76" i="46"/>
  <c r="O76" i="46"/>
  <c r="N76" i="46"/>
  <c r="M76" i="46"/>
  <c r="U75" i="46"/>
  <c r="T75" i="46"/>
  <c r="P75" i="46"/>
  <c r="O75" i="46"/>
  <c r="N75" i="46"/>
  <c r="M75" i="46"/>
  <c r="U73" i="46"/>
  <c r="T73" i="46"/>
  <c r="P73" i="46"/>
  <c r="O73" i="46"/>
  <c r="N73" i="46"/>
  <c r="M73" i="46"/>
  <c r="U72" i="46"/>
  <c r="T72" i="46"/>
  <c r="P72" i="46"/>
  <c r="O72" i="46"/>
  <c r="N72" i="46"/>
  <c r="M72" i="46"/>
  <c r="U70" i="46"/>
  <c r="T70" i="46"/>
  <c r="P70" i="46"/>
  <c r="O70" i="46"/>
  <c r="N70" i="46"/>
  <c r="M70" i="46"/>
  <c r="U69" i="46"/>
  <c r="T69" i="46"/>
  <c r="P69" i="46"/>
  <c r="O69" i="46"/>
  <c r="N69" i="46"/>
  <c r="M69" i="46"/>
  <c r="U67" i="46"/>
  <c r="T67" i="46"/>
  <c r="P67" i="46"/>
  <c r="O67" i="46"/>
  <c r="N67" i="46"/>
  <c r="M67" i="46"/>
  <c r="U66" i="46"/>
  <c r="T66" i="46"/>
  <c r="P66" i="46"/>
  <c r="O66" i="46"/>
  <c r="N66" i="46"/>
  <c r="M66" i="46"/>
  <c r="P64" i="46"/>
  <c r="O64" i="46"/>
  <c r="N64" i="46"/>
  <c r="M64" i="46"/>
  <c r="U62" i="46"/>
  <c r="T62" i="46"/>
  <c r="P62" i="46"/>
  <c r="O62" i="46"/>
  <c r="N62" i="46"/>
  <c r="M62" i="46"/>
  <c r="U61" i="46"/>
  <c r="T61" i="46"/>
  <c r="P61" i="46"/>
  <c r="O61" i="46"/>
  <c r="N61" i="46"/>
  <c r="M61" i="46"/>
  <c r="U59" i="46"/>
  <c r="T59" i="46"/>
  <c r="P59" i="46"/>
  <c r="O59" i="46"/>
  <c r="N59" i="46"/>
  <c r="M59" i="46"/>
  <c r="U58" i="46"/>
  <c r="T58" i="46"/>
  <c r="P58" i="46"/>
  <c r="O58" i="46"/>
  <c r="N58" i="46"/>
  <c r="M58" i="46"/>
  <c r="U56" i="46"/>
  <c r="T56" i="46"/>
  <c r="P56" i="46"/>
  <c r="O56" i="46"/>
  <c r="N56" i="46"/>
  <c r="M56" i="46"/>
  <c r="U55" i="46"/>
  <c r="T55" i="46"/>
  <c r="P55" i="46"/>
  <c r="O55" i="46"/>
  <c r="N55" i="46"/>
  <c r="M55" i="46"/>
  <c r="M54" i="46"/>
  <c r="K47" i="46"/>
  <c r="J47" i="46"/>
  <c r="H47" i="46"/>
  <c r="P47" i="46"/>
  <c r="K46" i="46"/>
  <c r="J46" i="46"/>
  <c r="H46" i="46"/>
  <c r="T42" i="46"/>
  <c r="H45" i="46"/>
  <c r="P36" i="46"/>
  <c r="T44" i="46"/>
  <c r="P44" i="46"/>
  <c r="M44" i="46"/>
  <c r="T43" i="46"/>
  <c r="P43" i="46"/>
  <c r="O43" i="46"/>
  <c r="M43" i="46"/>
  <c r="T41" i="46"/>
  <c r="P41" i="46"/>
  <c r="O41" i="46"/>
  <c r="N41" i="46"/>
  <c r="M41" i="46"/>
  <c r="T40" i="46"/>
  <c r="P40" i="46"/>
  <c r="O40" i="46"/>
  <c r="N40" i="46"/>
  <c r="M40" i="46"/>
  <c r="T38" i="46"/>
  <c r="P38" i="46"/>
  <c r="O38" i="46"/>
  <c r="N38" i="46"/>
  <c r="M38" i="46"/>
  <c r="T37" i="46"/>
  <c r="P37" i="46"/>
  <c r="O37" i="46"/>
  <c r="N37" i="46"/>
  <c r="M37" i="46"/>
  <c r="T35" i="46"/>
  <c r="P35" i="46"/>
  <c r="O35" i="46"/>
  <c r="N35" i="46"/>
  <c r="M35" i="46"/>
  <c r="T34" i="46"/>
  <c r="P34" i="46"/>
  <c r="O34" i="46"/>
  <c r="N34" i="46"/>
  <c r="M34" i="46"/>
  <c r="P33" i="46"/>
  <c r="T32" i="46"/>
  <c r="P32" i="46"/>
  <c r="O32" i="46"/>
  <c r="N32" i="46"/>
  <c r="M32" i="46"/>
  <c r="T31" i="46"/>
  <c r="P31" i="46"/>
  <c r="O31" i="46"/>
  <c r="N31" i="46"/>
  <c r="M31" i="46"/>
  <c r="T29" i="46"/>
  <c r="P29" i="46"/>
  <c r="O29" i="46"/>
  <c r="N29" i="46"/>
  <c r="M29" i="46"/>
  <c r="T28" i="46"/>
  <c r="P28" i="46"/>
  <c r="O28" i="46"/>
  <c r="N28" i="46"/>
  <c r="M28" i="46"/>
  <c r="O27" i="46"/>
  <c r="T26" i="46"/>
  <c r="P26" i="46"/>
  <c r="O26" i="46"/>
  <c r="N26" i="46"/>
  <c r="M26" i="46"/>
  <c r="T25" i="46"/>
  <c r="P25" i="46"/>
  <c r="O25" i="46"/>
  <c r="N25" i="46"/>
  <c r="M25" i="46"/>
  <c r="T23" i="46"/>
  <c r="P23" i="46"/>
  <c r="O23" i="46"/>
  <c r="N23" i="46"/>
  <c r="M23" i="46"/>
  <c r="T22" i="46"/>
  <c r="P22" i="46"/>
  <c r="O22" i="46"/>
  <c r="N22" i="46"/>
  <c r="M22" i="46"/>
  <c r="P21" i="46"/>
  <c r="O21" i="46"/>
  <c r="T20" i="46"/>
  <c r="P20" i="46"/>
  <c r="O20" i="46"/>
  <c r="N20" i="46"/>
  <c r="M20" i="46"/>
  <c r="T19" i="46"/>
  <c r="P19" i="46"/>
  <c r="O19" i="46"/>
  <c r="N19" i="46"/>
  <c r="M19" i="46"/>
  <c r="P17" i="46"/>
  <c r="O17" i="46"/>
  <c r="N17" i="46"/>
  <c r="M17" i="46"/>
  <c r="T15" i="46"/>
  <c r="P15" i="46"/>
  <c r="O15" i="46"/>
  <c r="N15" i="46"/>
  <c r="M15" i="46"/>
  <c r="T14" i="46"/>
  <c r="P14" i="46"/>
  <c r="O14" i="46"/>
  <c r="N14" i="46"/>
  <c r="M14" i="46"/>
  <c r="P13" i="46"/>
  <c r="O13" i="46"/>
  <c r="T12" i="46"/>
  <c r="P12" i="46"/>
  <c r="O12" i="46"/>
  <c r="N12" i="46"/>
  <c r="M12" i="46"/>
  <c r="T11" i="46"/>
  <c r="P11" i="46"/>
  <c r="O11" i="46"/>
  <c r="N11" i="46"/>
  <c r="M11" i="46"/>
  <c r="P10" i="46"/>
  <c r="T9" i="46"/>
  <c r="P9" i="46"/>
  <c r="O9" i="46"/>
  <c r="N9" i="46"/>
  <c r="M9" i="46"/>
  <c r="T8" i="46"/>
  <c r="P8" i="46"/>
  <c r="O8" i="46"/>
  <c r="N8" i="46"/>
  <c r="M8" i="46"/>
  <c r="P7" i="46"/>
  <c r="K138" i="45"/>
  <c r="J138" i="45"/>
  <c r="F138" i="45"/>
  <c r="E138" i="45"/>
  <c r="D138" i="45"/>
  <c r="C138" i="45"/>
  <c r="K137" i="45"/>
  <c r="J137" i="45"/>
  <c r="F137" i="45"/>
  <c r="E137" i="45"/>
  <c r="D137" i="45"/>
  <c r="C137" i="45"/>
  <c r="K136" i="45"/>
  <c r="J136" i="45"/>
  <c r="F136" i="45"/>
  <c r="E136" i="45"/>
  <c r="D136" i="45"/>
  <c r="C136" i="45"/>
  <c r="K135" i="45"/>
  <c r="J135" i="45"/>
  <c r="F135" i="45"/>
  <c r="E135" i="45"/>
  <c r="D135" i="45"/>
  <c r="C135" i="45"/>
  <c r="K134" i="45"/>
  <c r="J134" i="45"/>
  <c r="F134" i="45"/>
  <c r="E134" i="45"/>
  <c r="D134" i="45"/>
  <c r="C134" i="45"/>
  <c r="K133" i="45"/>
  <c r="J133" i="45"/>
  <c r="F133" i="45"/>
  <c r="E133" i="45"/>
  <c r="D133" i="45"/>
  <c r="C133" i="45"/>
  <c r="K132" i="45"/>
  <c r="J132" i="45"/>
  <c r="F132" i="45"/>
  <c r="E132" i="45"/>
  <c r="D132" i="45"/>
  <c r="C132" i="45"/>
  <c r="K131" i="45"/>
  <c r="J131" i="45"/>
  <c r="F131" i="45"/>
  <c r="E131" i="45"/>
  <c r="D131" i="45"/>
  <c r="C131" i="45"/>
  <c r="K130" i="45"/>
  <c r="J130" i="45"/>
  <c r="F130" i="45"/>
  <c r="E130" i="45"/>
  <c r="D130" i="45"/>
  <c r="C130" i="45"/>
  <c r="K129" i="45"/>
  <c r="J129" i="45"/>
  <c r="F129" i="45"/>
  <c r="E129" i="45"/>
  <c r="D129" i="45"/>
  <c r="C129" i="45"/>
  <c r="K128" i="45"/>
  <c r="J128" i="45"/>
  <c r="F128" i="45"/>
  <c r="E128" i="45"/>
  <c r="D128" i="45"/>
  <c r="C128" i="45"/>
  <c r="K127" i="45"/>
  <c r="J127" i="45"/>
  <c r="F127" i="45"/>
  <c r="E127" i="45"/>
  <c r="D127" i="45"/>
  <c r="C127" i="45"/>
  <c r="K126" i="45"/>
  <c r="J126" i="45"/>
  <c r="F126" i="45"/>
  <c r="E126" i="45"/>
  <c r="D126" i="45"/>
  <c r="C126" i="45"/>
  <c r="K125" i="45"/>
  <c r="J125" i="45"/>
  <c r="F125" i="45"/>
  <c r="E125" i="45"/>
  <c r="D125" i="45"/>
  <c r="C125" i="45"/>
  <c r="K124" i="45"/>
  <c r="J124" i="45"/>
  <c r="F124" i="45"/>
  <c r="E124" i="45"/>
  <c r="D124" i="45"/>
  <c r="C124" i="45"/>
  <c r="K123" i="45"/>
  <c r="J123" i="45"/>
  <c r="F123" i="45"/>
  <c r="E123" i="45"/>
  <c r="D123" i="45"/>
  <c r="C123" i="45"/>
  <c r="K122" i="45"/>
  <c r="J122" i="45"/>
  <c r="F122" i="45"/>
  <c r="E122" i="45"/>
  <c r="D122" i="45"/>
  <c r="C122" i="45"/>
  <c r="K121" i="45"/>
  <c r="J121" i="45"/>
  <c r="F121" i="45"/>
  <c r="E121" i="45"/>
  <c r="D121" i="45"/>
  <c r="C121" i="45"/>
  <c r="K120" i="45"/>
  <c r="J120" i="45"/>
  <c r="F120" i="45"/>
  <c r="E120" i="45"/>
  <c r="D120" i="45"/>
  <c r="C120" i="45"/>
  <c r="K119" i="45"/>
  <c r="J119" i="45"/>
  <c r="F119" i="45"/>
  <c r="E119" i="45"/>
  <c r="D119" i="45"/>
  <c r="C119" i="45"/>
  <c r="K118" i="45"/>
  <c r="J118" i="45"/>
  <c r="F118" i="45"/>
  <c r="E118" i="45"/>
  <c r="D118" i="45"/>
  <c r="C118" i="45"/>
  <c r="K117" i="45"/>
  <c r="J117" i="45"/>
  <c r="F117" i="45"/>
  <c r="E117" i="45"/>
  <c r="D117" i="45"/>
  <c r="C117" i="45"/>
  <c r="K116" i="45"/>
  <c r="J116" i="45"/>
  <c r="F116" i="45"/>
  <c r="E116" i="45"/>
  <c r="D116" i="45"/>
  <c r="C116" i="45"/>
  <c r="K115" i="45"/>
  <c r="J115" i="45"/>
  <c r="F115" i="45"/>
  <c r="E115" i="45"/>
  <c r="D115" i="45"/>
  <c r="C115" i="45"/>
  <c r="K114" i="45"/>
  <c r="J114" i="45"/>
  <c r="F114" i="45"/>
  <c r="E114" i="45"/>
  <c r="D114" i="45"/>
  <c r="C114" i="45"/>
  <c r="K113" i="45"/>
  <c r="J113" i="45"/>
  <c r="F113" i="45"/>
  <c r="E113" i="45"/>
  <c r="D113" i="45"/>
  <c r="C113" i="45"/>
  <c r="K112" i="45"/>
  <c r="J112" i="45"/>
  <c r="F112" i="45"/>
  <c r="E112" i="45"/>
  <c r="D112" i="45"/>
  <c r="C112" i="45"/>
  <c r="F111" i="45"/>
  <c r="E111" i="45"/>
  <c r="D111" i="45"/>
  <c r="C111" i="45"/>
  <c r="F110" i="45"/>
  <c r="E110" i="45"/>
  <c r="D110" i="45"/>
  <c r="C110" i="45"/>
  <c r="K109" i="45"/>
  <c r="J109" i="45"/>
  <c r="F109" i="45"/>
  <c r="E109" i="45"/>
  <c r="D109" i="45"/>
  <c r="C109" i="45"/>
  <c r="K108" i="45"/>
  <c r="J108" i="45"/>
  <c r="F108" i="45"/>
  <c r="E108" i="45"/>
  <c r="D108" i="45"/>
  <c r="C108" i="45"/>
  <c r="K107" i="45"/>
  <c r="J107" i="45"/>
  <c r="F107" i="45"/>
  <c r="E107" i="45"/>
  <c r="D107" i="45"/>
  <c r="C107" i="45"/>
  <c r="K106" i="45"/>
  <c r="J106" i="45"/>
  <c r="F106" i="45"/>
  <c r="E106" i="45"/>
  <c r="D106" i="45"/>
  <c r="C106" i="45"/>
  <c r="K105" i="45"/>
  <c r="J105" i="45"/>
  <c r="F105" i="45"/>
  <c r="E105" i="45"/>
  <c r="D105" i="45"/>
  <c r="C105" i="45"/>
  <c r="K104" i="45"/>
  <c r="J104" i="45"/>
  <c r="F104" i="45"/>
  <c r="E104" i="45"/>
  <c r="D104" i="45"/>
  <c r="C104" i="45"/>
  <c r="K103" i="45"/>
  <c r="J103" i="45"/>
  <c r="F103" i="45"/>
  <c r="E103" i="45"/>
  <c r="D103" i="45"/>
  <c r="C103" i="45"/>
  <c r="K102" i="45"/>
  <c r="J102" i="45"/>
  <c r="F102" i="45"/>
  <c r="E102" i="45"/>
  <c r="D102" i="45"/>
  <c r="C102" i="45"/>
  <c r="K101" i="45"/>
  <c r="J101" i="45"/>
  <c r="F101" i="45"/>
  <c r="E101" i="45"/>
  <c r="D101" i="45"/>
  <c r="C101" i="45"/>
  <c r="K94" i="45"/>
  <c r="J94" i="45"/>
  <c r="H94" i="45"/>
  <c r="F94" i="45"/>
  <c r="E94" i="45"/>
  <c r="D94" i="45"/>
  <c r="C94" i="45"/>
  <c r="K93" i="45"/>
  <c r="J93" i="45"/>
  <c r="H93" i="45"/>
  <c r="F93" i="45"/>
  <c r="E93" i="45"/>
  <c r="D93" i="45"/>
  <c r="C93" i="45"/>
  <c r="K92" i="45"/>
  <c r="U89" i="45" s="1"/>
  <c r="J92" i="45"/>
  <c r="T80" i="45" s="1"/>
  <c r="H92" i="45"/>
  <c r="F92" i="45"/>
  <c r="P83" i="45" s="1"/>
  <c r="E92" i="45"/>
  <c r="O74" i="45" s="1"/>
  <c r="D92" i="45"/>
  <c r="N83" i="45" s="1"/>
  <c r="C92" i="45"/>
  <c r="M83" i="45" s="1"/>
  <c r="U91" i="45"/>
  <c r="T91" i="45"/>
  <c r="P91" i="45"/>
  <c r="O91" i="45"/>
  <c r="N91" i="45"/>
  <c r="M91" i="45"/>
  <c r="U90" i="45"/>
  <c r="T90" i="45"/>
  <c r="P90" i="45"/>
  <c r="O90" i="45"/>
  <c r="N90" i="45"/>
  <c r="M90" i="45"/>
  <c r="N89" i="45"/>
  <c r="U88" i="45"/>
  <c r="T88" i="45"/>
  <c r="P88" i="45"/>
  <c r="O88" i="45"/>
  <c r="N88" i="45"/>
  <c r="M88" i="45"/>
  <c r="U87" i="45"/>
  <c r="T87" i="45"/>
  <c r="P87" i="45"/>
  <c r="O87" i="45"/>
  <c r="N87" i="45"/>
  <c r="M87" i="45"/>
  <c r="N86" i="45"/>
  <c r="U85" i="45"/>
  <c r="T85" i="45"/>
  <c r="P85" i="45"/>
  <c r="O85" i="45"/>
  <c r="N85" i="45"/>
  <c r="M85" i="45"/>
  <c r="U84" i="45"/>
  <c r="T84" i="45"/>
  <c r="P84" i="45"/>
  <c r="O84" i="45"/>
  <c r="N84" i="45"/>
  <c r="M84" i="45"/>
  <c r="U82" i="45"/>
  <c r="T82" i="45"/>
  <c r="P82" i="45"/>
  <c r="O82" i="45"/>
  <c r="N82" i="45"/>
  <c r="M82" i="45"/>
  <c r="U81" i="45"/>
  <c r="T81" i="45"/>
  <c r="P81" i="45"/>
  <c r="O81" i="45"/>
  <c r="N81" i="45"/>
  <c r="M81" i="45"/>
  <c r="N80" i="45"/>
  <c r="U79" i="45"/>
  <c r="T79" i="45"/>
  <c r="P79" i="45"/>
  <c r="O79" i="45"/>
  <c r="N79" i="45"/>
  <c r="M79" i="45"/>
  <c r="U78" i="45"/>
  <c r="T78" i="45"/>
  <c r="P78" i="45"/>
  <c r="O78" i="45"/>
  <c r="N78" i="45"/>
  <c r="M78" i="45"/>
  <c r="N77" i="45"/>
  <c r="U76" i="45"/>
  <c r="T76" i="45"/>
  <c r="P76" i="45"/>
  <c r="O76" i="45"/>
  <c r="N76" i="45"/>
  <c r="M76" i="45"/>
  <c r="U75" i="45"/>
  <c r="T75" i="45"/>
  <c r="P75" i="45"/>
  <c r="O75" i="45"/>
  <c r="N75" i="45"/>
  <c r="M75" i="45"/>
  <c r="N74" i="45"/>
  <c r="U73" i="45"/>
  <c r="T73" i="45"/>
  <c r="P73" i="45"/>
  <c r="O73" i="45"/>
  <c r="N73" i="45"/>
  <c r="M73" i="45"/>
  <c r="U72" i="45"/>
  <c r="T72" i="45"/>
  <c r="P72" i="45"/>
  <c r="O72" i="45"/>
  <c r="N72" i="45"/>
  <c r="M72" i="45"/>
  <c r="N71" i="45"/>
  <c r="U70" i="45"/>
  <c r="T70" i="45"/>
  <c r="P70" i="45"/>
  <c r="O70" i="45"/>
  <c r="N70" i="45"/>
  <c r="M70" i="45"/>
  <c r="U69" i="45"/>
  <c r="T69" i="45"/>
  <c r="P69" i="45"/>
  <c r="O69" i="45"/>
  <c r="N69" i="45"/>
  <c r="M69" i="45"/>
  <c r="N68" i="45"/>
  <c r="U67" i="45"/>
  <c r="T67" i="45"/>
  <c r="P67" i="45"/>
  <c r="O67" i="45"/>
  <c r="N67" i="45"/>
  <c r="M67" i="45"/>
  <c r="U66" i="45"/>
  <c r="T66" i="45"/>
  <c r="P66" i="45"/>
  <c r="O66" i="45"/>
  <c r="N66" i="45"/>
  <c r="M66" i="45"/>
  <c r="N65" i="45"/>
  <c r="P64" i="45"/>
  <c r="O64" i="45"/>
  <c r="N64" i="45"/>
  <c r="M64" i="45"/>
  <c r="N63" i="45"/>
  <c r="U62" i="45"/>
  <c r="T62" i="45"/>
  <c r="P62" i="45"/>
  <c r="O62" i="45"/>
  <c r="N62" i="45"/>
  <c r="M62" i="45"/>
  <c r="U61" i="45"/>
  <c r="T61" i="45"/>
  <c r="P61" i="45"/>
  <c r="O61" i="45"/>
  <c r="N61" i="45"/>
  <c r="M61" i="45"/>
  <c r="N60" i="45"/>
  <c r="U59" i="45"/>
  <c r="T59" i="45"/>
  <c r="P59" i="45"/>
  <c r="O59" i="45"/>
  <c r="N59" i="45"/>
  <c r="M59" i="45"/>
  <c r="U58" i="45"/>
  <c r="T58" i="45"/>
  <c r="P58" i="45"/>
  <c r="O58" i="45"/>
  <c r="N58" i="45"/>
  <c r="M58" i="45"/>
  <c r="N57" i="45"/>
  <c r="U56" i="45"/>
  <c r="T56" i="45"/>
  <c r="P56" i="45"/>
  <c r="O56" i="45"/>
  <c r="N56" i="45"/>
  <c r="M56" i="45"/>
  <c r="U55" i="45"/>
  <c r="T55" i="45"/>
  <c r="P55" i="45"/>
  <c r="O55" i="45"/>
  <c r="N55" i="45"/>
  <c r="M55" i="45"/>
  <c r="N54" i="45"/>
  <c r="K47" i="45"/>
  <c r="J47" i="45"/>
  <c r="H47" i="45"/>
  <c r="F47" i="45"/>
  <c r="E47" i="45"/>
  <c r="D47" i="45"/>
  <c r="C47" i="45"/>
  <c r="K46" i="45"/>
  <c r="J46" i="45"/>
  <c r="H46" i="45"/>
  <c r="F46" i="45"/>
  <c r="E46" i="45"/>
  <c r="D46" i="45"/>
  <c r="C46" i="45"/>
  <c r="K45" i="45"/>
  <c r="U39" i="45" s="1"/>
  <c r="J45" i="45"/>
  <c r="T21" i="45" s="1"/>
  <c r="H45" i="45"/>
  <c r="F45" i="45"/>
  <c r="P13" i="45" s="1"/>
  <c r="E45" i="45"/>
  <c r="O24" i="45" s="1"/>
  <c r="D45" i="45"/>
  <c r="N42" i="45" s="1"/>
  <c r="C45" i="45"/>
  <c r="M42" i="45" s="1"/>
  <c r="U44" i="45"/>
  <c r="T44" i="45"/>
  <c r="P44" i="45"/>
  <c r="O44" i="45"/>
  <c r="N44" i="45"/>
  <c r="M44" i="45"/>
  <c r="U43" i="45"/>
  <c r="T43" i="45"/>
  <c r="P43" i="45"/>
  <c r="O43" i="45"/>
  <c r="N43" i="45"/>
  <c r="M43" i="45"/>
  <c r="U41" i="45"/>
  <c r="T41" i="45"/>
  <c r="P41" i="45"/>
  <c r="O41" i="45"/>
  <c r="N41" i="45"/>
  <c r="M41" i="45"/>
  <c r="U40" i="45"/>
  <c r="T40" i="45"/>
  <c r="P40" i="45"/>
  <c r="O40" i="45"/>
  <c r="N40" i="45"/>
  <c r="M40" i="45"/>
  <c r="U38" i="45"/>
  <c r="T38" i="45"/>
  <c r="P38" i="45"/>
  <c r="O38" i="45"/>
  <c r="N38" i="45"/>
  <c r="M38" i="45"/>
  <c r="U37" i="45"/>
  <c r="T37" i="45"/>
  <c r="P37" i="45"/>
  <c r="O37" i="45"/>
  <c r="N37" i="45"/>
  <c r="M37" i="45"/>
  <c r="O36" i="45"/>
  <c r="U35" i="45"/>
  <c r="T35" i="45"/>
  <c r="P35" i="45"/>
  <c r="O35" i="45"/>
  <c r="N35" i="45"/>
  <c r="M35" i="45"/>
  <c r="U34" i="45"/>
  <c r="T34" i="45"/>
  <c r="P34" i="45"/>
  <c r="O34" i="45"/>
  <c r="N34" i="45"/>
  <c r="M34" i="45"/>
  <c r="O33" i="45"/>
  <c r="U32" i="45"/>
  <c r="T32" i="45"/>
  <c r="P32" i="45"/>
  <c r="O32" i="45"/>
  <c r="N32" i="45"/>
  <c r="M32" i="45"/>
  <c r="U31" i="45"/>
  <c r="T31" i="45"/>
  <c r="P31" i="45"/>
  <c r="O31" i="45"/>
  <c r="N31" i="45"/>
  <c r="M31" i="45"/>
  <c r="U29" i="45"/>
  <c r="T29" i="45"/>
  <c r="P29" i="45"/>
  <c r="O29" i="45"/>
  <c r="N29" i="45"/>
  <c r="M29" i="45"/>
  <c r="U28" i="45"/>
  <c r="T28" i="45"/>
  <c r="P28" i="45"/>
  <c r="O28" i="45"/>
  <c r="N28" i="45"/>
  <c r="M28" i="45"/>
  <c r="U26" i="45"/>
  <c r="T26" i="45"/>
  <c r="P26" i="45"/>
  <c r="O26" i="45"/>
  <c r="N26" i="45"/>
  <c r="M26" i="45"/>
  <c r="U25" i="45"/>
  <c r="T25" i="45"/>
  <c r="P25" i="45"/>
  <c r="O25" i="45"/>
  <c r="N25" i="45"/>
  <c r="M25" i="45"/>
  <c r="M24" i="45"/>
  <c r="U23" i="45"/>
  <c r="T23" i="45"/>
  <c r="P23" i="45"/>
  <c r="O23" i="45"/>
  <c r="N23" i="45"/>
  <c r="M23" i="45"/>
  <c r="U22" i="45"/>
  <c r="T22" i="45"/>
  <c r="P22" i="45"/>
  <c r="O22" i="45"/>
  <c r="N22" i="45"/>
  <c r="M22" i="45"/>
  <c r="U20" i="45"/>
  <c r="T20" i="45"/>
  <c r="P20" i="45"/>
  <c r="O20" i="45"/>
  <c r="N20" i="45"/>
  <c r="M20" i="45"/>
  <c r="U19" i="45"/>
  <c r="T19" i="45"/>
  <c r="P19" i="45"/>
  <c r="O19" i="45"/>
  <c r="N19" i="45"/>
  <c r="M19" i="45"/>
  <c r="P17" i="45"/>
  <c r="O17" i="45"/>
  <c r="N17" i="45"/>
  <c r="M17" i="45"/>
  <c r="U16" i="45"/>
  <c r="U15" i="45"/>
  <c r="T15" i="45"/>
  <c r="P15" i="45"/>
  <c r="O15" i="45"/>
  <c r="N15" i="45"/>
  <c r="M15" i="45"/>
  <c r="U14" i="45"/>
  <c r="T14" i="45"/>
  <c r="P14" i="45"/>
  <c r="O14" i="45"/>
  <c r="N14" i="45"/>
  <c r="M14" i="45"/>
  <c r="O13" i="45"/>
  <c r="M13" i="45"/>
  <c r="U12" i="45"/>
  <c r="T12" i="45"/>
  <c r="P12" i="45"/>
  <c r="O12" i="45"/>
  <c r="N12" i="45"/>
  <c r="M12" i="45"/>
  <c r="U11" i="45"/>
  <c r="T11" i="45"/>
  <c r="P11" i="45"/>
  <c r="O11" i="45"/>
  <c r="N11" i="45"/>
  <c r="M11" i="45"/>
  <c r="U9" i="45"/>
  <c r="T9" i="45"/>
  <c r="P9" i="45"/>
  <c r="O9" i="45"/>
  <c r="N9" i="45"/>
  <c r="M9" i="45"/>
  <c r="U8" i="45"/>
  <c r="T8" i="45"/>
  <c r="P8" i="45"/>
  <c r="O8" i="45"/>
  <c r="N8" i="45"/>
  <c r="M8" i="45"/>
  <c r="M7" i="45"/>
  <c r="H45" i="30"/>
  <c r="H71" i="30" s="1"/>
  <c r="H94" i="12"/>
  <c r="J94" i="12"/>
  <c r="K45" i="21"/>
  <c r="K21" i="21"/>
  <c r="H19" i="30"/>
  <c r="O16" i="30"/>
  <c r="P16" i="30"/>
  <c r="R16" i="30"/>
  <c r="T16" i="30"/>
  <c r="U16" i="30"/>
  <c r="O17" i="30"/>
  <c r="P17" i="30"/>
  <c r="R17" i="30"/>
  <c r="T17" i="30"/>
  <c r="U17" i="30"/>
  <c r="O23" i="28"/>
  <c r="P23" i="28"/>
  <c r="R23" i="28"/>
  <c r="T23" i="28"/>
  <c r="U23" i="28"/>
  <c r="O24" i="28"/>
  <c r="P24" i="28"/>
  <c r="R24" i="28"/>
  <c r="T24" i="28"/>
  <c r="U24" i="28"/>
  <c r="O25" i="28"/>
  <c r="P25" i="28"/>
  <c r="R25" i="28"/>
  <c r="T25" i="28"/>
  <c r="U25" i="28"/>
  <c r="O26" i="28"/>
  <c r="P26" i="28"/>
  <c r="R26" i="28"/>
  <c r="T26" i="28"/>
  <c r="U26" i="28"/>
  <c r="F66" i="28"/>
  <c r="H66" i="28"/>
  <c r="C72" i="28"/>
  <c r="C73" i="28"/>
  <c r="C75" i="28"/>
  <c r="N47" i="47" l="1"/>
  <c r="N33" i="47"/>
  <c r="N46" i="47"/>
  <c r="N7" i="47"/>
  <c r="N27" i="47"/>
  <c r="M60" i="47"/>
  <c r="M80" i="47"/>
  <c r="M83" i="47"/>
  <c r="C140" i="47"/>
  <c r="N21" i="47"/>
  <c r="O7" i="46"/>
  <c r="O33" i="46"/>
  <c r="O39" i="46"/>
  <c r="M60" i="46"/>
  <c r="M74" i="46"/>
  <c r="M86" i="46"/>
  <c r="N24" i="46"/>
  <c r="M57" i="46"/>
  <c r="M63" i="46"/>
  <c r="O46" i="46"/>
  <c r="M68" i="46"/>
  <c r="M80" i="46"/>
  <c r="N71" i="46"/>
  <c r="M77" i="46"/>
  <c r="M83" i="46"/>
  <c r="M89" i="46"/>
  <c r="P46" i="46"/>
  <c r="M33" i="45"/>
  <c r="M10" i="45"/>
  <c r="M21" i="45"/>
  <c r="M39" i="45"/>
  <c r="P68" i="45"/>
  <c r="U77" i="45"/>
  <c r="M16" i="45"/>
  <c r="M30" i="45"/>
  <c r="P16" i="19"/>
  <c r="U47" i="46"/>
  <c r="U46" i="46"/>
  <c r="U54" i="45"/>
  <c r="P45" i="47"/>
  <c r="E139" i="47"/>
  <c r="U7" i="47"/>
  <c r="O68" i="47"/>
  <c r="U16" i="47"/>
  <c r="U18" i="47"/>
  <c r="D140" i="47"/>
  <c r="O63" i="47"/>
  <c r="U39" i="46"/>
  <c r="U7" i="46"/>
  <c r="U24" i="46"/>
  <c r="U36" i="46"/>
  <c r="U10" i="46"/>
  <c r="U16" i="46"/>
  <c r="U21" i="46"/>
  <c r="U33" i="46"/>
  <c r="U27" i="46"/>
  <c r="U13" i="46"/>
  <c r="U18" i="46"/>
  <c r="U30" i="46"/>
  <c r="U42" i="46"/>
  <c r="P86" i="46"/>
  <c r="O60" i="46"/>
  <c r="P65" i="46"/>
  <c r="P94" i="46"/>
  <c r="N65" i="46"/>
  <c r="U60" i="46"/>
  <c r="O68" i="46"/>
  <c r="O54" i="46"/>
  <c r="U80" i="46"/>
  <c r="N54" i="46"/>
  <c r="N89" i="46"/>
  <c r="N86" i="46"/>
  <c r="M65" i="46"/>
  <c r="N77" i="46"/>
  <c r="N83" i="46"/>
  <c r="E139" i="46"/>
  <c r="N94" i="46"/>
  <c r="M47" i="46"/>
  <c r="N57" i="46"/>
  <c r="N63" i="46"/>
  <c r="N80" i="46"/>
  <c r="O86" i="46"/>
  <c r="N74" i="46"/>
  <c r="O80" i="46"/>
  <c r="N60" i="46"/>
  <c r="U83" i="45"/>
  <c r="P80" i="45"/>
  <c r="O86" i="45"/>
  <c r="O80" i="45"/>
  <c r="O60" i="45"/>
  <c r="P74" i="45"/>
  <c r="P86" i="45"/>
  <c r="P60" i="45"/>
  <c r="P54" i="45"/>
  <c r="P65" i="45"/>
  <c r="P77" i="45"/>
  <c r="P24" i="45"/>
  <c r="P33" i="45"/>
  <c r="P57" i="45"/>
  <c r="P63" i="45"/>
  <c r="P21" i="45"/>
  <c r="P10" i="45"/>
  <c r="O63" i="45"/>
  <c r="P71" i="45"/>
  <c r="P89" i="45"/>
  <c r="O65" i="45"/>
  <c r="O71" i="45"/>
  <c r="O77" i="45"/>
  <c r="O83" i="45"/>
  <c r="O57" i="45"/>
  <c r="M18" i="45"/>
  <c r="M27" i="45"/>
  <c r="M36" i="45"/>
  <c r="O54" i="45"/>
  <c r="O68" i="45"/>
  <c r="Q48" i="22"/>
  <c r="Q9" i="21"/>
  <c r="Q17" i="21"/>
  <c r="Q10" i="21"/>
  <c r="Q18" i="21"/>
  <c r="Q11" i="21"/>
  <c r="Q19" i="21"/>
  <c r="Q16" i="21"/>
  <c r="Q12" i="21"/>
  <c r="Q20" i="21"/>
  <c r="Q15" i="21"/>
  <c r="Q13" i="21"/>
  <c r="Q8" i="21"/>
  <c r="Q14" i="21"/>
  <c r="G24" i="21"/>
  <c r="G72" i="21" s="1"/>
  <c r="G55" i="21"/>
  <c r="Q22" i="21"/>
  <c r="G69" i="21"/>
  <c r="F27" i="20"/>
  <c r="P17" i="20"/>
  <c r="P16" i="20"/>
  <c r="P8" i="20"/>
  <c r="P9" i="20" s="1"/>
  <c r="P18" i="19"/>
  <c r="P8" i="19"/>
  <c r="P9" i="19" s="1"/>
  <c r="F27" i="36"/>
  <c r="P17" i="36"/>
  <c r="P9" i="36"/>
  <c r="P8" i="36"/>
  <c r="P16" i="36"/>
  <c r="R16" i="33"/>
  <c r="U24" i="47"/>
  <c r="U36" i="47"/>
  <c r="U47" i="47"/>
  <c r="U21" i="47"/>
  <c r="U13" i="47"/>
  <c r="U10" i="47"/>
  <c r="U33" i="47"/>
  <c r="U68" i="46"/>
  <c r="U30" i="47"/>
  <c r="U63" i="45"/>
  <c r="U65" i="45"/>
  <c r="U60" i="45"/>
  <c r="U57" i="45"/>
  <c r="U89" i="47"/>
  <c r="U30" i="45"/>
  <c r="U42" i="47"/>
  <c r="T80" i="47"/>
  <c r="R46" i="47"/>
  <c r="R94" i="46"/>
  <c r="R93" i="46"/>
  <c r="T27" i="46"/>
  <c r="T7" i="46"/>
  <c r="U94" i="46"/>
  <c r="U71" i="45"/>
  <c r="U68" i="45"/>
  <c r="U74" i="45"/>
  <c r="U18" i="45"/>
  <c r="U24" i="45"/>
  <c r="U21" i="45"/>
  <c r="U63" i="47"/>
  <c r="U65" i="47"/>
  <c r="R93" i="47"/>
  <c r="U74" i="47"/>
  <c r="U57" i="47"/>
  <c r="U68" i="47"/>
  <c r="U83" i="47"/>
  <c r="U71" i="47"/>
  <c r="R74" i="47"/>
  <c r="R86" i="47"/>
  <c r="R54" i="47"/>
  <c r="R71" i="47"/>
  <c r="R83" i="47"/>
  <c r="R60" i="47"/>
  <c r="R63" i="47"/>
  <c r="R68" i="47"/>
  <c r="R80" i="47"/>
  <c r="R65" i="47"/>
  <c r="R77" i="47"/>
  <c r="R89" i="47"/>
  <c r="R57" i="47"/>
  <c r="U54" i="47"/>
  <c r="U60" i="47"/>
  <c r="R94" i="47"/>
  <c r="R27" i="47"/>
  <c r="R39" i="47"/>
  <c r="R7" i="47"/>
  <c r="R24" i="47"/>
  <c r="R36" i="47"/>
  <c r="R16" i="47"/>
  <c r="R21" i="47"/>
  <c r="R33" i="47"/>
  <c r="R13" i="47"/>
  <c r="R18" i="47"/>
  <c r="R30" i="47"/>
  <c r="R42" i="47"/>
  <c r="R10" i="47"/>
  <c r="R47" i="47"/>
  <c r="U57" i="46"/>
  <c r="R65" i="46"/>
  <c r="R77" i="46"/>
  <c r="R89" i="46"/>
  <c r="R80" i="46"/>
  <c r="R57" i="46"/>
  <c r="R60" i="46"/>
  <c r="R74" i="46"/>
  <c r="R86" i="46"/>
  <c r="R54" i="46"/>
  <c r="R71" i="46"/>
  <c r="R83" i="46"/>
  <c r="R63" i="46"/>
  <c r="R68" i="46"/>
  <c r="U54" i="46"/>
  <c r="R24" i="46"/>
  <c r="R36" i="46"/>
  <c r="R16" i="46"/>
  <c r="R7" i="46"/>
  <c r="H139" i="46"/>
  <c r="R21" i="46"/>
  <c r="R33" i="46"/>
  <c r="R13" i="46"/>
  <c r="R18" i="46"/>
  <c r="R30" i="46"/>
  <c r="R42" i="46"/>
  <c r="R10" i="46"/>
  <c r="R27" i="46"/>
  <c r="R39" i="46"/>
  <c r="R47" i="46"/>
  <c r="H141" i="46"/>
  <c r="R46" i="46"/>
  <c r="H140" i="46"/>
  <c r="R65" i="45"/>
  <c r="R77" i="45"/>
  <c r="R89" i="45"/>
  <c r="R60" i="45"/>
  <c r="R57" i="45"/>
  <c r="R74" i="45"/>
  <c r="R86" i="45"/>
  <c r="R54" i="45"/>
  <c r="R71" i="45"/>
  <c r="R83" i="45"/>
  <c r="R63" i="45"/>
  <c r="R68" i="45"/>
  <c r="R80" i="45"/>
  <c r="R93" i="45"/>
  <c r="R94" i="45"/>
  <c r="U36" i="45"/>
  <c r="H139" i="45"/>
  <c r="R36" i="45"/>
  <c r="R21" i="45"/>
  <c r="R13" i="45"/>
  <c r="R30" i="45"/>
  <c r="R42" i="45"/>
  <c r="R39" i="45"/>
  <c r="R7" i="45"/>
  <c r="R24" i="45"/>
  <c r="R18" i="45"/>
  <c r="R10" i="45"/>
  <c r="R16" i="45"/>
  <c r="R33" i="45"/>
  <c r="R27" i="45"/>
  <c r="R46" i="45"/>
  <c r="H140" i="45"/>
  <c r="R47" i="45"/>
  <c r="H141" i="45"/>
  <c r="U77" i="47"/>
  <c r="U80" i="47"/>
  <c r="K139" i="47"/>
  <c r="K141" i="47"/>
  <c r="K140" i="47"/>
  <c r="T86" i="47"/>
  <c r="T93" i="47"/>
  <c r="T13" i="47"/>
  <c r="T21" i="47"/>
  <c r="T47" i="47"/>
  <c r="T46" i="47"/>
  <c r="T33" i="47"/>
  <c r="K140" i="46"/>
  <c r="K141" i="46"/>
  <c r="T80" i="46"/>
  <c r="T54" i="46"/>
  <c r="T60" i="46"/>
  <c r="T89" i="46"/>
  <c r="T65" i="46"/>
  <c r="T68" i="46"/>
  <c r="T57" i="46"/>
  <c r="T83" i="46"/>
  <c r="T63" i="46"/>
  <c r="T93" i="46"/>
  <c r="T86" i="46"/>
  <c r="T71" i="46"/>
  <c r="T74" i="46"/>
  <c r="T47" i="46"/>
  <c r="T36" i="46"/>
  <c r="T18" i="46"/>
  <c r="T24" i="46"/>
  <c r="T30" i="46"/>
  <c r="T33" i="46"/>
  <c r="T46" i="46"/>
  <c r="J141" i="46"/>
  <c r="T21" i="46"/>
  <c r="T10" i="46"/>
  <c r="T16" i="46"/>
  <c r="T13" i="46"/>
  <c r="J139" i="46"/>
  <c r="T39" i="46"/>
  <c r="U86" i="45"/>
  <c r="U80" i="45"/>
  <c r="U33" i="45"/>
  <c r="U10" i="45"/>
  <c r="U13" i="45"/>
  <c r="U27" i="45"/>
  <c r="U42" i="45"/>
  <c r="U7" i="45"/>
  <c r="T33" i="45"/>
  <c r="S8" i="36"/>
  <c r="S9" i="36" s="1"/>
  <c r="Q8" i="36"/>
  <c r="Q9" i="36" s="1"/>
  <c r="F27" i="19"/>
  <c r="M24" i="47"/>
  <c r="M36" i="47"/>
  <c r="M46" i="47"/>
  <c r="M47" i="47"/>
  <c r="N60" i="47"/>
  <c r="O80" i="47"/>
  <c r="M7" i="47"/>
  <c r="M27" i="47"/>
  <c r="M39" i="47"/>
  <c r="O60" i="47"/>
  <c r="M16" i="47"/>
  <c r="M18" i="47"/>
  <c r="M30" i="47"/>
  <c r="M42" i="47"/>
  <c r="O71" i="47"/>
  <c r="O45" i="47"/>
  <c r="M21" i="47"/>
  <c r="M33" i="47"/>
  <c r="O54" i="47"/>
  <c r="O74" i="47"/>
  <c r="O83" i="47"/>
  <c r="M10" i="47"/>
  <c r="O57" i="47"/>
  <c r="N68" i="47"/>
  <c r="O94" i="46"/>
  <c r="M93" i="46"/>
  <c r="O93" i="46"/>
  <c r="N13" i="46"/>
  <c r="P77" i="46"/>
  <c r="D93" i="46"/>
  <c r="D140" i="46" s="1"/>
  <c r="N43" i="46"/>
  <c r="P63" i="46"/>
  <c r="P68" i="46"/>
  <c r="P80" i="46"/>
  <c r="F141" i="46"/>
  <c r="N47" i="46"/>
  <c r="P54" i="46"/>
  <c r="N39" i="46"/>
  <c r="N33" i="46"/>
  <c r="P57" i="46"/>
  <c r="P71" i="46"/>
  <c r="P83" i="46"/>
  <c r="P93" i="46"/>
  <c r="P60" i="46"/>
  <c r="P74" i="46"/>
  <c r="N80" i="47"/>
  <c r="O89" i="47"/>
  <c r="F139" i="47"/>
  <c r="N94" i="47"/>
  <c r="D141" i="47"/>
  <c r="P92" i="47"/>
  <c r="O93" i="47"/>
  <c r="O94" i="47"/>
  <c r="E141" i="47"/>
  <c r="O86" i="47"/>
  <c r="P93" i="47"/>
  <c r="P94" i="47"/>
  <c r="M57" i="47"/>
  <c r="M65" i="47"/>
  <c r="M77" i="47"/>
  <c r="M89" i="47"/>
  <c r="M93" i="47"/>
  <c r="H140" i="47"/>
  <c r="F141" i="47"/>
  <c r="O46" i="47"/>
  <c r="P46" i="47"/>
  <c r="U93" i="47"/>
  <c r="T10" i="47"/>
  <c r="N16" i="47"/>
  <c r="T18" i="47"/>
  <c r="N24" i="47"/>
  <c r="T30" i="47"/>
  <c r="N36" i="47"/>
  <c r="T42" i="47"/>
  <c r="N57" i="47"/>
  <c r="T63" i="47"/>
  <c r="N65" i="47"/>
  <c r="T71" i="47"/>
  <c r="N77" i="47"/>
  <c r="T83" i="47"/>
  <c r="N89" i="47"/>
  <c r="N93" i="47"/>
  <c r="U94" i="47"/>
  <c r="H141" i="47"/>
  <c r="T94" i="47"/>
  <c r="H139" i="47"/>
  <c r="M54" i="47"/>
  <c r="M74" i="47"/>
  <c r="M86" i="47"/>
  <c r="M94" i="47"/>
  <c r="T7" i="47"/>
  <c r="T27" i="47"/>
  <c r="T39" i="47"/>
  <c r="U46" i="47"/>
  <c r="N54" i="47"/>
  <c r="N74" i="47"/>
  <c r="N86" i="47"/>
  <c r="C139" i="47"/>
  <c r="M63" i="47"/>
  <c r="M71" i="47"/>
  <c r="D139" i="47"/>
  <c r="N10" i="47"/>
  <c r="T16" i="47"/>
  <c r="N18" i="47"/>
  <c r="T24" i="47"/>
  <c r="U27" i="47"/>
  <c r="N30" i="47"/>
  <c r="T57" i="47"/>
  <c r="N63" i="47"/>
  <c r="T65" i="47"/>
  <c r="N71" i="47"/>
  <c r="T77" i="47"/>
  <c r="N7" i="46"/>
  <c r="M16" i="46"/>
  <c r="N18" i="46"/>
  <c r="M21" i="46"/>
  <c r="M36" i="46"/>
  <c r="M46" i="46"/>
  <c r="C141" i="46"/>
  <c r="N16" i="46"/>
  <c r="N21" i="46"/>
  <c r="N36" i="46"/>
  <c r="M42" i="46"/>
  <c r="M39" i="46"/>
  <c r="N46" i="46"/>
  <c r="N42" i="46"/>
  <c r="D139" i="46"/>
  <c r="M10" i="46"/>
  <c r="M24" i="46"/>
  <c r="N27" i="46"/>
  <c r="C139" i="46"/>
  <c r="N10" i="46"/>
  <c r="M7" i="46"/>
  <c r="M18" i="46"/>
  <c r="M13" i="46"/>
  <c r="M30" i="46"/>
  <c r="O10" i="46"/>
  <c r="O18" i="46"/>
  <c r="M27" i="46"/>
  <c r="O30" i="46"/>
  <c r="O42" i="46"/>
  <c r="O63" i="46"/>
  <c r="O71" i="46"/>
  <c r="O83" i="46"/>
  <c r="F139" i="46"/>
  <c r="E140" i="46"/>
  <c r="D141" i="46"/>
  <c r="C140" i="46"/>
  <c r="P18" i="46"/>
  <c r="P30" i="46"/>
  <c r="P42" i="46"/>
  <c r="U65" i="46"/>
  <c r="U77" i="46"/>
  <c r="U89" i="46"/>
  <c r="U93" i="46"/>
  <c r="T94" i="46"/>
  <c r="F140" i="46"/>
  <c r="E141" i="46"/>
  <c r="P27" i="46"/>
  <c r="P39" i="46"/>
  <c r="U74" i="46"/>
  <c r="U86" i="46"/>
  <c r="J140" i="46"/>
  <c r="O16" i="46"/>
  <c r="O24" i="46"/>
  <c r="O57" i="46"/>
  <c r="O65" i="46"/>
  <c r="O77" i="46"/>
  <c r="O89" i="46"/>
  <c r="M94" i="46"/>
  <c r="K139" i="46"/>
  <c r="P16" i="46"/>
  <c r="P24" i="46"/>
  <c r="U63" i="46"/>
  <c r="U71" i="46"/>
  <c r="T60" i="45"/>
  <c r="T68" i="45"/>
  <c r="T74" i="45"/>
  <c r="T77" i="45"/>
  <c r="N33" i="45"/>
  <c r="N21" i="45"/>
  <c r="N30" i="45"/>
  <c r="K140" i="45"/>
  <c r="K141" i="45"/>
  <c r="N18" i="45"/>
  <c r="N24" i="45"/>
  <c r="N27" i="45"/>
  <c r="N10" i="45"/>
  <c r="N13" i="45"/>
  <c r="N36" i="45"/>
  <c r="T46" i="45"/>
  <c r="N94" i="45"/>
  <c r="N7" i="45"/>
  <c r="N16" i="45"/>
  <c r="T13" i="45"/>
  <c r="O16" i="45"/>
  <c r="T24" i="45"/>
  <c r="O27" i="45"/>
  <c r="P36" i="45"/>
  <c r="N39" i="45"/>
  <c r="T54" i="45"/>
  <c r="T86" i="45"/>
  <c r="D139" i="45"/>
  <c r="C140" i="45"/>
  <c r="C141" i="45"/>
  <c r="T47" i="45"/>
  <c r="O7" i="45"/>
  <c r="P16" i="45"/>
  <c r="O18" i="45"/>
  <c r="P27" i="45"/>
  <c r="T36" i="45"/>
  <c r="O39" i="45"/>
  <c r="U46" i="45"/>
  <c r="U47" i="45"/>
  <c r="T89" i="45"/>
  <c r="E139" i="45"/>
  <c r="D140" i="45"/>
  <c r="P7" i="45"/>
  <c r="T16" i="45"/>
  <c r="P18" i="45"/>
  <c r="T27" i="45"/>
  <c r="O30" i="45"/>
  <c r="P39" i="45"/>
  <c r="O42" i="45"/>
  <c r="M46" i="45"/>
  <c r="M47" i="45"/>
  <c r="M60" i="45"/>
  <c r="T63" i="45"/>
  <c r="M68" i="45"/>
  <c r="T71" i="45"/>
  <c r="O93" i="45"/>
  <c r="O94" i="45"/>
  <c r="T7" i="45"/>
  <c r="O10" i="45"/>
  <c r="T18" i="45"/>
  <c r="O21" i="45"/>
  <c r="P30" i="45"/>
  <c r="T39" i="45"/>
  <c r="P42" i="45"/>
  <c r="N46" i="45"/>
  <c r="N47" i="45"/>
  <c r="T57" i="45"/>
  <c r="T65" i="45"/>
  <c r="P93" i="45"/>
  <c r="P94" i="45"/>
  <c r="T30" i="45"/>
  <c r="T42" i="45"/>
  <c r="O46" i="45"/>
  <c r="O47" i="45"/>
  <c r="N92" i="45"/>
  <c r="J139" i="45"/>
  <c r="T10" i="45"/>
  <c r="P46" i="45"/>
  <c r="P47" i="45"/>
  <c r="T93" i="45"/>
  <c r="J141" i="45"/>
  <c r="F139" i="45"/>
  <c r="M80" i="45"/>
  <c r="T83" i="45"/>
  <c r="O89" i="45"/>
  <c r="K139" i="45"/>
  <c r="D141" i="45"/>
  <c r="U93" i="45"/>
  <c r="T94" i="45"/>
  <c r="F140" i="45"/>
  <c r="E141" i="45"/>
  <c r="E140" i="45"/>
  <c r="M57" i="45"/>
  <c r="M65" i="45"/>
  <c r="M77" i="45"/>
  <c r="M89" i="45"/>
  <c r="M93" i="45"/>
  <c r="F141" i="45"/>
  <c r="N93" i="45"/>
  <c r="U94" i="45"/>
  <c r="J140" i="45"/>
  <c r="M54" i="45"/>
  <c r="M74" i="45"/>
  <c r="M86" i="45"/>
  <c r="M94" i="45"/>
  <c r="C139" i="45"/>
  <c r="M63" i="45"/>
  <c r="M71" i="45"/>
  <c r="J71" i="30"/>
  <c r="M53" i="33"/>
  <c r="N53" i="33"/>
  <c r="O53" i="33"/>
  <c r="P53" i="33"/>
  <c r="T53" i="33"/>
  <c r="U53" i="33"/>
  <c r="M54" i="33"/>
  <c r="N54" i="33"/>
  <c r="O54" i="33"/>
  <c r="P54" i="33"/>
  <c r="T54" i="33"/>
  <c r="U54" i="33"/>
  <c r="M55" i="33"/>
  <c r="N55" i="33"/>
  <c r="O55" i="33"/>
  <c r="P55" i="33"/>
  <c r="T55" i="33"/>
  <c r="U55" i="33"/>
  <c r="M56" i="33"/>
  <c r="N56" i="33"/>
  <c r="O56" i="33"/>
  <c r="P56" i="33"/>
  <c r="T56" i="33"/>
  <c r="U56" i="33"/>
  <c r="M57" i="33"/>
  <c r="N57" i="33"/>
  <c r="O57" i="33"/>
  <c r="P57" i="33"/>
  <c r="T57" i="33"/>
  <c r="U57" i="33"/>
  <c r="M58" i="33"/>
  <c r="N58" i="33"/>
  <c r="O58" i="33"/>
  <c r="P58" i="33"/>
  <c r="T58" i="33"/>
  <c r="U58" i="33"/>
  <c r="M60" i="33"/>
  <c r="N60" i="33"/>
  <c r="O60" i="33"/>
  <c r="P60" i="33"/>
  <c r="T60" i="33"/>
  <c r="U60" i="33"/>
  <c r="P52" i="33"/>
  <c r="P44" i="33"/>
  <c r="P45" i="33"/>
  <c r="P46" i="33"/>
  <c r="P47" i="33"/>
  <c r="P48" i="33"/>
  <c r="P49" i="33"/>
  <c r="P50" i="33"/>
  <c r="P43" i="33"/>
  <c r="C28" i="33"/>
  <c r="D28" i="33"/>
  <c r="C29" i="33"/>
  <c r="D29" i="33"/>
  <c r="C30" i="33"/>
  <c r="D30" i="33"/>
  <c r="C31" i="33"/>
  <c r="D31" i="33"/>
  <c r="C32" i="33"/>
  <c r="D32" i="33"/>
  <c r="C33" i="33"/>
  <c r="D33" i="33"/>
  <c r="C35" i="33"/>
  <c r="M25" i="33"/>
  <c r="N25" i="33"/>
  <c r="O25" i="33"/>
  <c r="U25" i="33"/>
  <c r="M18" i="33"/>
  <c r="N18" i="33"/>
  <c r="O18" i="33"/>
  <c r="U18" i="33"/>
  <c r="M19" i="33"/>
  <c r="N19" i="33"/>
  <c r="O19" i="33"/>
  <c r="U19" i="33"/>
  <c r="M20" i="33"/>
  <c r="N20" i="33"/>
  <c r="O20" i="33"/>
  <c r="U20" i="33"/>
  <c r="M21" i="33"/>
  <c r="N21" i="33"/>
  <c r="O21" i="33"/>
  <c r="U21" i="33"/>
  <c r="M22" i="33"/>
  <c r="N22" i="33"/>
  <c r="O22" i="33"/>
  <c r="U22" i="33"/>
  <c r="M23" i="33"/>
  <c r="N23" i="33"/>
  <c r="O23" i="33"/>
  <c r="U23" i="33"/>
  <c r="M15" i="33"/>
  <c r="N15" i="33"/>
  <c r="O15" i="33"/>
  <c r="M9" i="33"/>
  <c r="N9" i="33"/>
  <c r="O9" i="33"/>
  <c r="M10" i="33"/>
  <c r="N10" i="33"/>
  <c r="O10" i="33"/>
  <c r="M11" i="33"/>
  <c r="N11" i="33"/>
  <c r="O11" i="33"/>
  <c r="M12" i="33"/>
  <c r="N12" i="33"/>
  <c r="O12" i="33"/>
  <c r="M13" i="33"/>
  <c r="N13" i="33"/>
  <c r="O13" i="33"/>
  <c r="M14" i="33"/>
  <c r="N14" i="33"/>
  <c r="O14" i="33"/>
  <c r="P7" i="33"/>
  <c r="P26" i="33" s="1"/>
  <c r="C63" i="33"/>
  <c r="C98" i="33" s="1"/>
  <c r="D63" i="33"/>
  <c r="D98" i="33" s="1"/>
  <c r="E63" i="33"/>
  <c r="E98" i="33" s="1"/>
  <c r="F63" i="33"/>
  <c r="F98" i="33" s="1"/>
  <c r="H63" i="33"/>
  <c r="H98" i="33" s="1"/>
  <c r="J63" i="33"/>
  <c r="J98" i="33" s="1"/>
  <c r="C64" i="33"/>
  <c r="D64" i="33"/>
  <c r="D99" i="33" s="1"/>
  <c r="E64" i="33"/>
  <c r="E99" i="33" s="1"/>
  <c r="F64" i="33"/>
  <c r="F99" i="33" s="1"/>
  <c r="H64" i="33"/>
  <c r="H99" i="33" s="1"/>
  <c r="J64" i="33"/>
  <c r="J99" i="33" s="1"/>
  <c r="C65" i="33"/>
  <c r="C100" i="33" s="1"/>
  <c r="D65" i="33"/>
  <c r="E65" i="33"/>
  <c r="E100" i="33" s="1"/>
  <c r="F65" i="33"/>
  <c r="F100" i="33" s="1"/>
  <c r="H65" i="33"/>
  <c r="H100" i="33" s="1"/>
  <c r="J65" i="33"/>
  <c r="J100" i="33" s="1"/>
  <c r="C66" i="33"/>
  <c r="D66" i="33"/>
  <c r="E66" i="33"/>
  <c r="E101" i="33" s="1"/>
  <c r="F66" i="33"/>
  <c r="F101" i="33" s="1"/>
  <c r="H66" i="33"/>
  <c r="H101" i="33" s="1"/>
  <c r="J66" i="33"/>
  <c r="J101" i="33" s="1"/>
  <c r="C67" i="33"/>
  <c r="D67" i="33"/>
  <c r="E67" i="33"/>
  <c r="F67" i="33"/>
  <c r="H67" i="33"/>
  <c r="H102" i="33" s="1"/>
  <c r="J67" i="33"/>
  <c r="J102" i="33" s="1"/>
  <c r="C68" i="33"/>
  <c r="D68" i="33"/>
  <c r="E68" i="33"/>
  <c r="E103" i="33" s="1"/>
  <c r="F68" i="33"/>
  <c r="F103" i="33" s="1"/>
  <c r="H68" i="33"/>
  <c r="H103" i="33" s="1"/>
  <c r="J68" i="33"/>
  <c r="J103" i="33" s="1"/>
  <c r="C70" i="33"/>
  <c r="C105" i="33" s="1"/>
  <c r="D70" i="33"/>
  <c r="D105" i="33" s="1"/>
  <c r="E70" i="33"/>
  <c r="E105" i="33" s="1"/>
  <c r="F70" i="33"/>
  <c r="F105" i="33" s="1"/>
  <c r="H70" i="33"/>
  <c r="H105" i="33" s="1"/>
  <c r="J70" i="33"/>
  <c r="J105" i="33" s="1"/>
  <c r="F62" i="33"/>
  <c r="F97" i="33" s="1"/>
  <c r="H62" i="33"/>
  <c r="H97" i="33" s="1"/>
  <c r="F61" i="33"/>
  <c r="F96" i="33" s="1"/>
  <c r="P74" i="28"/>
  <c r="O57" i="28"/>
  <c r="P57" i="28"/>
  <c r="R57" i="28"/>
  <c r="T57" i="28"/>
  <c r="U57" i="28"/>
  <c r="O58" i="28"/>
  <c r="P58" i="28"/>
  <c r="R58" i="28"/>
  <c r="T58" i="28"/>
  <c r="U58" i="28"/>
  <c r="O59" i="28"/>
  <c r="P59" i="28"/>
  <c r="R59" i="28"/>
  <c r="T59" i="28"/>
  <c r="U59" i="28"/>
  <c r="O60" i="28"/>
  <c r="P60" i="28"/>
  <c r="R60" i="28"/>
  <c r="T60" i="28"/>
  <c r="U60" i="28"/>
  <c r="O61" i="28"/>
  <c r="P61" i="28"/>
  <c r="R61" i="28"/>
  <c r="T61" i="28"/>
  <c r="U61" i="28"/>
  <c r="O62" i="28"/>
  <c r="P62" i="28"/>
  <c r="R62" i="28"/>
  <c r="T62" i="28"/>
  <c r="U62" i="28"/>
  <c r="O63" i="28"/>
  <c r="P63" i="28"/>
  <c r="R63" i="28"/>
  <c r="T63" i="28"/>
  <c r="U63" i="28"/>
  <c r="O64" i="28"/>
  <c r="P64" i="28"/>
  <c r="R64" i="28"/>
  <c r="T64" i="28"/>
  <c r="U64" i="28"/>
  <c r="O65" i="28"/>
  <c r="P65" i="28"/>
  <c r="R65" i="28"/>
  <c r="T65" i="28"/>
  <c r="U65" i="28"/>
  <c r="P56" i="28"/>
  <c r="O47" i="28"/>
  <c r="P47" i="28"/>
  <c r="R47" i="28"/>
  <c r="T47" i="28"/>
  <c r="U47" i="28"/>
  <c r="O48" i="28"/>
  <c r="P48" i="28"/>
  <c r="R48" i="28"/>
  <c r="T48" i="28"/>
  <c r="U48" i="28"/>
  <c r="O49" i="28"/>
  <c r="P49" i="28"/>
  <c r="R49" i="28"/>
  <c r="T49" i="28"/>
  <c r="U49" i="28"/>
  <c r="O50" i="28"/>
  <c r="P50" i="28"/>
  <c r="R50" i="28"/>
  <c r="T50" i="28"/>
  <c r="U50" i="28"/>
  <c r="O51" i="28"/>
  <c r="P51" i="28"/>
  <c r="R51" i="28"/>
  <c r="T51" i="28"/>
  <c r="U51" i="28"/>
  <c r="O52" i="28"/>
  <c r="P52" i="28"/>
  <c r="R52" i="28"/>
  <c r="T52" i="28"/>
  <c r="U52" i="28"/>
  <c r="O53" i="28"/>
  <c r="P53" i="28"/>
  <c r="R53" i="28"/>
  <c r="T53" i="28"/>
  <c r="U53" i="28"/>
  <c r="O54" i="28"/>
  <c r="P54" i="28"/>
  <c r="R54" i="28"/>
  <c r="T54" i="28"/>
  <c r="U54" i="28"/>
  <c r="P46" i="28"/>
  <c r="P45" i="28"/>
  <c r="P19" i="28"/>
  <c r="P20" i="28"/>
  <c r="P21" i="28"/>
  <c r="P22" i="28"/>
  <c r="P27" i="28"/>
  <c r="P18" i="28"/>
  <c r="P16" i="28"/>
  <c r="O9" i="28"/>
  <c r="P9" i="28"/>
  <c r="R9" i="28"/>
  <c r="T9" i="28"/>
  <c r="U9" i="28"/>
  <c r="O10" i="28"/>
  <c r="P10" i="28"/>
  <c r="R10" i="28"/>
  <c r="T10" i="28"/>
  <c r="U10" i="28"/>
  <c r="O11" i="28"/>
  <c r="P11" i="28"/>
  <c r="R11" i="28"/>
  <c r="T11" i="28"/>
  <c r="U11" i="28"/>
  <c r="O12" i="28"/>
  <c r="P12" i="28"/>
  <c r="R12" i="28"/>
  <c r="T12" i="28"/>
  <c r="U12" i="28"/>
  <c r="O13" i="28"/>
  <c r="P13" i="28"/>
  <c r="R13" i="28"/>
  <c r="T13" i="28"/>
  <c r="U13" i="28"/>
  <c r="O14" i="28"/>
  <c r="P14" i="28"/>
  <c r="R14" i="28"/>
  <c r="T14" i="28"/>
  <c r="U14" i="28"/>
  <c r="O15" i="28"/>
  <c r="P15" i="28"/>
  <c r="R15" i="28"/>
  <c r="T15" i="28"/>
  <c r="U15" i="28"/>
  <c r="P8" i="28"/>
  <c r="O42" i="30"/>
  <c r="P42" i="30"/>
  <c r="R42" i="30"/>
  <c r="T42" i="30"/>
  <c r="U42" i="30"/>
  <c r="O43" i="30"/>
  <c r="P43" i="30"/>
  <c r="R43" i="30"/>
  <c r="T43" i="30"/>
  <c r="U43" i="30"/>
  <c r="O44" i="30"/>
  <c r="P44" i="30"/>
  <c r="R44" i="30"/>
  <c r="T44" i="30"/>
  <c r="U44" i="30"/>
  <c r="P40" i="30"/>
  <c r="P41" i="30"/>
  <c r="P39" i="30"/>
  <c r="P35" i="30"/>
  <c r="P36" i="30"/>
  <c r="P37" i="30"/>
  <c r="P34" i="30"/>
  <c r="P7" i="30"/>
  <c r="R7" i="30"/>
  <c r="P8" i="30"/>
  <c r="R8" i="30"/>
  <c r="T8" i="30"/>
  <c r="P9" i="30"/>
  <c r="R9" i="30"/>
  <c r="P10" i="30"/>
  <c r="R10" i="30"/>
  <c r="P11" i="30"/>
  <c r="R11" i="30"/>
  <c r="P12" i="30"/>
  <c r="R12" i="30"/>
  <c r="P13" i="30"/>
  <c r="T13" i="30"/>
  <c r="P14" i="30"/>
  <c r="R14" i="30"/>
  <c r="T14" i="30"/>
  <c r="P15" i="30"/>
  <c r="R15" i="30"/>
  <c r="T15" i="30"/>
  <c r="P18" i="30"/>
  <c r="R18" i="30"/>
  <c r="T18" i="30"/>
  <c r="P21" i="30"/>
  <c r="P23" i="30"/>
  <c r="P24" i="30"/>
  <c r="P25" i="30"/>
  <c r="P26" i="30"/>
  <c r="R26" i="30"/>
  <c r="P20" i="30"/>
  <c r="F45" i="30"/>
  <c r="F71" i="30" s="1"/>
  <c r="F28" i="28"/>
  <c r="P7" i="28" s="1"/>
  <c r="F83" i="28"/>
  <c r="P55" i="28"/>
  <c r="P73" i="28"/>
  <c r="P75" i="28"/>
  <c r="D29" i="28"/>
  <c r="E29" i="28"/>
  <c r="F29" i="28"/>
  <c r="J29" i="28"/>
  <c r="K29" i="28"/>
  <c r="D30" i="28"/>
  <c r="E30" i="28"/>
  <c r="F30" i="28"/>
  <c r="J30" i="28"/>
  <c r="K30" i="28"/>
  <c r="D31" i="28"/>
  <c r="E31" i="28"/>
  <c r="F31" i="28"/>
  <c r="J31" i="28"/>
  <c r="K31" i="28"/>
  <c r="D32" i="28"/>
  <c r="E32" i="28"/>
  <c r="F32" i="28"/>
  <c r="J32" i="28"/>
  <c r="K32" i="28"/>
  <c r="D33" i="28"/>
  <c r="E33" i="28"/>
  <c r="F33" i="28"/>
  <c r="J33" i="28"/>
  <c r="K33" i="28"/>
  <c r="D34" i="28"/>
  <c r="E34" i="28"/>
  <c r="F34" i="28"/>
  <c r="J34" i="28"/>
  <c r="K34" i="28"/>
  <c r="D35" i="28"/>
  <c r="E35" i="28"/>
  <c r="F35" i="28"/>
  <c r="J35" i="28"/>
  <c r="K35" i="28"/>
  <c r="D37" i="28"/>
  <c r="E37" i="28"/>
  <c r="F37" i="28"/>
  <c r="J37" i="28"/>
  <c r="K37" i="28"/>
  <c r="D38" i="28"/>
  <c r="E38" i="28"/>
  <c r="F38" i="28"/>
  <c r="J38" i="28"/>
  <c r="K38" i="28"/>
  <c r="C30" i="28"/>
  <c r="C31" i="28"/>
  <c r="C32" i="28"/>
  <c r="C33" i="28"/>
  <c r="C34" i="28"/>
  <c r="C35" i="28"/>
  <c r="C37" i="28"/>
  <c r="C38" i="28"/>
  <c r="F103" i="12"/>
  <c r="H103" i="12"/>
  <c r="F104" i="12"/>
  <c r="H104" i="12"/>
  <c r="F105" i="12"/>
  <c r="H105" i="12"/>
  <c r="F106" i="12"/>
  <c r="H106" i="12"/>
  <c r="F107" i="12"/>
  <c r="H107" i="12"/>
  <c r="F108" i="12"/>
  <c r="H108" i="12"/>
  <c r="F109" i="12"/>
  <c r="H109" i="12"/>
  <c r="F110" i="12"/>
  <c r="H110" i="12"/>
  <c r="F111" i="12"/>
  <c r="H111" i="12"/>
  <c r="F112" i="12"/>
  <c r="F113" i="12"/>
  <c r="F114" i="12"/>
  <c r="F115" i="12"/>
  <c r="H115" i="12"/>
  <c r="F116" i="12"/>
  <c r="H116" i="12"/>
  <c r="F117" i="12"/>
  <c r="H117" i="12"/>
  <c r="F118" i="12"/>
  <c r="H118" i="12"/>
  <c r="F119" i="12"/>
  <c r="H119" i="12"/>
  <c r="F120" i="12"/>
  <c r="H120" i="12"/>
  <c r="F121" i="12"/>
  <c r="H121" i="12"/>
  <c r="F122" i="12"/>
  <c r="H122" i="12"/>
  <c r="F123" i="12"/>
  <c r="H123" i="12"/>
  <c r="F124" i="12"/>
  <c r="H124" i="12"/>
  <c r="F125" i="12"/>
  <c r="H125" i="12"/>
  <c r="F126" i="12"/>
  <c r="H126" i="12"/>
  <c r="F127" i="12"/>
  <c r="H127" i="12"/>
  <c r="F128" i="12"/>
  <c r="H128" i="12"/>
  <c r="F129" i="12"/>
  <c r="H129" i="12"/>
  <c r="F130" i="12"/>
  <c r="H130" i="12"/>
  <c r="F131" i="12"/>
  <c r="H131" i="12"/>
  <c r="F132" i="12"/>
  <c r="H132" i="12"/>
  <c r="F133" i="12"/>
  <c r="H133" i="12"/>
  <c r="F134" i="12"/>
  <c r="H134" i="12"/>
  <c r="F135" i="12"/>
  <c r="H135" i="12"/>
  <c r="F136" i="12"/>
  <c r="H136" i="12"/>
  <c r="F137" i="12"/>
  <c r="H137" i="12"/>
  <c r="F138" i="12"/>
  <c r="H138" i="12"/>
  <c r="F139" i="12"/>
  <c r="H139" i="12"/>
  <c r="F140" i="12"/>
  <c r="H140" i="12"/>
  <c r="F141" i="12"/>
  <c r="H141" i="12"/>
  <c r="R55" i="12"/>
  <c r="P56" i="12"/>
  <c r="R56" i="12"/>
  <c r="P57" i="12"/>
  <c r="R57" i="12"/>
  <c r="R58" i="12"/>
  <c r="P59" i="12"/>
  <c r="R59" i="12"/>
  <c r="P60" i="12"/>
  <c r="R60" i="12"/>
  <c r="R61" i="12"/>
  <c r="P62" i="12"/>
  <c r="R62" i="12"/>
  <c r="P63" i="12"/>
  <c r="R63" i="12"/>
  <c r="R64" i="12"/>
  <c r="P65" i="12"/>
  <c r="P66" i="12"/>
  <c r="R67" i="12"/>
  <c r="P68" i="12"/>
  <c r="R68" i="12"/>
  <c r="P69" i="12"/>
  <c r="R69" i="12"/>
  <c r="R70" i="12"/>
  <c r="P71" i="12"/>
  <c r="R71" i="12"/>
  <c r="P72" i="12"/>
  <c r="R72" i="12"/>
  <c r="R73" i="12"/>
  <c r="P74" i="12"/>
  <c r="R74" i="12"/>
  <c r="P75" i="12"/>
  <c r="R75" i="12"/>
  <c r="R76" i="12"/>
  <c r="P77" i="12"/>
  <c r="R77" i="12"/>
  <c r="P78" i="12"/>
  <c r="R78" i="12"/>
  <c r="R79" i="12"/>
  <c r="P80" i="12"/>
  <c r="R80" i="12"/>
  <c r="P81" i="12"/>
  <c r="R81" i="12"/>
  <c r="R82" i="12"/>
  <c r="P83" i="12"/>
  <c r="R83" i="12"/>
  <c r="P84" i="12"/>
  <c r="R84" i="12"/>
  <c r="R85" i="12"/>
  <c r="P86" i="12"/>
  <c r="R86" i="12"/>
  <c r="P87" i="12"/>
  <c r="R87" i="12"/>
  <c r="R88" i="12"/>
  <c r="P89" i="12"/>
  <c r="R89" i="12"/>
  <c r="P90" i="12"/>
  <c r="R90" i="12"/>
  <c r="R91" i="12"/>
  <c r="P92" i="12"/>
  <c r="R92" i="12"/>
  <c r="P93" i="12"/>
  <c r="R93" i="12"/>
  <c r="F47" i="12"/>
  <c r="F48" i="12"/>
  <c r="P8" i="12"/>
  <c r="P9" i="12"/>
  <c r="P11" i="12"/>
  <c r="P12" i="12"/>
  <c r="P14" i="12"/>
  <c r="P15" i="12"/>
  <c r="P17" i="12"/>
  <c r="P18" i="12"/>
  <c r="P20" i="12"/>
  <c r="P21" i="12"/>
  <c r="P23" i="12"/>
  <c r="P24" i="12"/>
  <c r="P26" i="12"/>
  <c r="P27" i="12"/>
  <c r="P29" i="12"/>
  <c r="P30" i="12"/>
  <c r="P32" i="12"/>
  <c r="P33" i="12"/>
  <c r="P35" i="12"/>
  <c r="P36" i="12"/>
  <c r="P38" i="12"/>
  <c r="P39" i="12"/>
  <c r="P41" i="12"/>
  <c r="P42" i="12"/>
  <c r="P44" i="12"/>
  <c r="P45" i="12"/>
  <c r="F94" i="12"/>
  <c r="P55" i="12" s="1"/>
  <c r="F95" i="12"/>
  <c r="F96" i="12"/>
  <c r="P96" i="12" s="1"/>
  <c r="C101" i="33" l="1"/>
  <c r="D100" i="33"/>
  <c r="C99" i="33"/>
  <c r="D101" i="33"/>
  <c r="M92" i="46"/>
  <c r="M45" i="45"/>
  <c r="U33" i="33"/>
  <c r="U30" i="33"/>
  <c r="U31" i="33"/>
  <c r="U34" i="33"/>
  <c r="U29" i="33"/>
  <c r="U32" i="33"/>
  <c r="U28" i="33"/>
  <c r="F109" i="28"/>
  <c r="F108" i="28"/>
  <c r="F110" i="28"/>
  <c r="F107" i="28"/>
  <c r="N45" i="47"/>
  <c r="O92" i="47"/>
  <c r="N92" i="46"/>
  <c r="P92" i="45"/>
  <c r="O92" i="45"/>
  <c r="Q7" i="21"/>
  <c r="Q21" i="21"/>
  <c r="P18" i="20"/>
  <c r="P18" i="36"/>
  <c r="P69" i="33"/>
  <c r="Q69" i="33"/>
  <c r="R69" i="33"/>
  <c r="R70" i="33"/>
  <c r="R68" i="33"/>
  <c r="R67" i="33"/>
  <c r="R66" i="33"/>
  <c r="R65" i="33"/>
  <c r="R64" i="33"/>
  <c r="R63" i="33"/>
  <c r="Q63" i="33"/>
  <c r="Q65" i="33"/>
  <c r="Q64" i="33"/>
  <c r="Q67" i="33"/>
  <c r="Q62" i="33"/>
  <c r="Q68" i="33"/>
  <c r="Q70" i="33"/>
  <c r="Q66" i="33"/>
  <c r="R62" i="33"/>
  <c r="R92" i="47"/>
  <c r="U92" i="45"/>
  <c r="P19" i="30"/>
  <c r="K107" i="28"/>
  <c r="P29" i="28"/>
  <c r="F105" i="28"/>
  <c r="R45" i="47"/>
  <c r="T92" i="46"/>
  <c r="R92" i="45"/>
  <c r="T7" i="30"/>
  <c r="R25" i="30"/>
  <c r="R24" i="30"/>
  <c r="R23" i="30"/>
  <c r="R21" i="30"/>
  <c r="K110" i="28"/>
  <c r="K109" i="28"/>
  <c r="K108" i="28"/>
  <c r="R92" i="46"/>
  <c r="R45" i="46"/>
  <c r="R45" i="45"/>
  <c r="U45" i="45"/>
  <c r="P67" i="28"/>
  <c r="F106" i="28"/>
  <c r="P76" i="28"/>
  <c r="U92" i="47"/>
  <c r="T92" i="47"/>
  <c r="T45" i="46"/>
  <c r="M45" i="47"/>
  <c r="N93" i="46"/>
  <c r="P92" i="46"/>
  <c r="M45" i="46"/>
  <c r="M92" i="47"/>
  <c r="N92" i="47"/>
  <c r="U45" i="47"/>
  <c r="T45" i="47"/>
  <c r="P45" i="46"/>
  <c r="O92" i="46"/>
  <c r="O45" i="46"/>
  <c r="N45" i="46"/>
  <c r="U92" i="46"/>
  <c r="U45" i="46"/>
  <c r="N45" i="45"/>
  <c r="P45" i="45"/>
  <c r="T45" i="45"/>
  <c r="O45" i="45"/>
  <c r="T92" i="45"/>
  <c r="M92" i="45"/>
  <c r="P70" i="33"/>
  <c r="T52" i="30"/>
  <c r="P34" i="28"/>
  <c r="P36" i="28"/>
  <c r="P67" i="33"/>
  <c r="P38" i="28"/>
  <c r="P31" i="28"/>
  <c r="P35" i="28"/>
  <c r="R52" i="30"/>
  <c r="R51" i="30"/>
  <c r="T12" i="30"/>
  <c r="T26" i="30"/>
  <c r="T25" i="30"/>
  <c r="R47" i="30"/>
  <c r="P95" i="12"/>
  <c r="T51" i="30"/>
  <c r="T47" i="30"/>
  <c r="R50" i="30"/>
  <c r="T48" i="30"/>
  <c r="P66" i="33"/>
  <c r="P50" i="30"/>
  <c r="P46" i="30"/>
  <c r="P62" i="33"/>
  <c r="P68" i="33"/>
  <c r="R49" i="30"/>
  <c r="P68" i="28"/>
  <c r="T50" i="30"/>
  <c r="P47" i="30"/>
  <c r="P71" i="28"/>
  <c r="P49" i="30"/>
  <c r="P65" i="33"/>
  <c r="P70" i="28"/>
  <c r="T49" i="30"/>
  <c r="R48" i="30"/>
  <c r="P63" i="33"/>
  <c r="P51" i="30"/>
  <c r="P69" i="28"/>
  <c r="P52" i="30"/>
  <c r="U68" i="33"/>
  <c r="U63" i="33"/>
  <c r="P42" i="33"/>
  <c r="P51" i="33"/>
  <c r="P64" i="33"/>
  <c r="P27" i="33"/>
  <c r="P35" i="33"/>
  <c r="P38" i="30"/>
  <c r="P33" i="30"/>
  <c r="P48" i="30"/>
  <c r="R22" i="30"/>
  <c r="P22" i="30"/>
  <c r="P66" i="28"/>
  <c r="P72" i="28"/>
  <c r="P37" i="28"/>
  <c r="P17" i="28"/>
  <c r="P28" i="28" s="1"/>
  <c r="P32" i="28"/>
  <c r="P30" i="28"/>
  <c r="P33" i="28"/>
  <c r="R94" i="12"/>
  <c r="P82" i="12"/>
  <c r="P70" i="12"/>
  <c r="P58" i="12"/>
  <c r="P85" i="12"/>
  <c r="P73" i="12"/>
  <c r="P61" i="12"/>
  <c r="F144" i="12"/>
  <c r="F143" i="12"/>
  <c r="P88" i="12"/>
  <c r="P76" i="12"/>
  <c r="P64" i="12"/>
  <c r="P91" i="12"/>
  <c r="P79" i="12"/>
  <c r="P67" i="12"/>
  <c r="U70" i="33"/>
  <c r="U67" i="33"/>
  <c r="U66" i="33"/>
  <c r="U65" i="33"/>
  <c r="U64" i="33"/>
  <c r="T24" i="30"/>
  <c r="T23" i="30"/>
  <c r="T22" i="30"/>
  <c r="T21" i="30"/>
  <c r="Q24" i="21" l="1"/>
  <c r="P45" i="30"/>
  <c r="P94" i="12"/>
  <c r="P61" i="33"/>
  <c r="F46" i="12" l="1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70" i="23"/>
  <c r="F71" i="23"/>
  <c r="F21" i="23"/>
  <c r="P22" i="23" s="1"/>
  <c r="F45" i="23"/>
  <c r="P46" i="23" s="1"/>
  <c r="F31" i="23"/>
  <c r="P33" i="23" s="1"/>
  <c r="F7" i="23"/>
  <c r="P10" i="23" s="1"/>
  <c r="F31" i="22"/>
  <c r="P36" i="22" s="1"/>
  <c r="F7" i="22"/>
  <c r="F45" i="22"/>
  <c r="F69" i="22" s="1"/>
  <c r="F21" i="22"/>
  <c r="P22" i="22" s="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70" i="21"/>
  <c r="F71" i="21"/>
  <c r="F45" i="21"/>
  <c r="F21" i="21"/>
  <c r="P22" i="21" l="1"/>
  <c r="Q23" i="21"/>
  <c r="P23" i="23"/>
  <c r="P47" i="23"/>
  <c r="F24" i="22"/>
  <c r="P21" i="22" s="1"/>
  <c r="P16" i="23"/>
  <c r="F142" i="12"/>
  <c r="P10" i="12"/>
  <c r="P22" i="12"/>
  <c r="P34" i="12"/>
  <c r="P47" i="12"/>
  <c r="P37" i="12"/>
  <c r="P7" i="12"/>
  <c r="P19" i="12"/>
  <c r="P31" i="12"/>
  <c r="P43" i="12"/>
  <c r="P48" i="12"/>
  <c r="P13" i="12"/>
  <c r="P25" i="12"/>
  <c r="P16" i="12"/>
  <c r="P28" i="12"/>
  <c r="P40" i="12"/>
  <c r="P23" i="22"/>
  <c r="P34" i="22"/>
  <c r="P42" i="22"/>
  <c r="P15" i="22"/>
  <c r="F69" i="21"/>
  <c r="P39" i="23"/>
  <c r="P23" i="21"/>
  <c r="P46" i="21"/>
  <c r="P16" i="22"/>
  <c r="P43" i="22"/>
  <c r="P35" i="22"/>
  <c r="P17" i="23"/>
  <c r="P9" i="23"/>
  <c r="P40" i="23"/>
  <c r="F55" i="22"/>
  <c r="P14" i="22"/>
  <c r="P41" i="22"/>
  <c r="P33" i="22"/>
  <c r="F48" i="23"/>
  <c r="P31" i="23" s="1"/>
  <c r="P15" i="23"/>
  <c r="P38" i="23"/>
  <c r="P8" i="22"/>
  <c r="P13" i="22"/>
  <c r="P40" i="22"/>
  <c r="P46" i="22"/>
  <c r="F24" i="23"/>
  <c r="P21" i="23" s="1"/>
  <c r="P14" i="23"/>
  <c r="P32" i="23"/>
  <c r="P37" i="23"/>
  <c r="F55" i="23"/>
  <c r="P20" i="22"/>
  <c r="P12" i="22"/>
  <c r="P39" i="22"/>
  <c r="P47" i="22"/>
  <c r="P8" i="23"/>
  <c r="P13" i="23"/>
  <c r="P44" i="23"/>
  <c r="P36" i="23"/>
  <c r="P19" i="22"/>
  <c r="P11" i="22"/>
  <c r="P38" i="22"/>
  <c r="P20" i="23"/>
  <c r="P12" i="23"/>
  <c r="P43" i="23"/>
  <c r="P35" i="23"/>
  <c r="F69" i="23"/>
  <c r="P47" i="21"/>
  <c r="P18" i="22"/>
  <c r="P10" i="22"/>
  <c r="P32" i="22"/>
  <c r="P37" i="22"/>
  <c r="P19" i="23"/>
  <c r="P11" i="23"/>
  <c r="P42" i="23"/>
  <c r="P34" i="23"/>
  <c r="P17" i="22"/>
  <c r="P9" i="22"/>
  <c r="P44" i="22"/>
  <c r="P18" i="23"/>
  <c r="P41" i="23"/>
  <c r="F48" i="22"/>
  <c r="P7" i="22"/>
  <c r="P24" i="22" s="1"/>
  <c r="F31" i="21"/>
  <c r="F48" i="21" s="1"/>
  <c r="F7" i="21"/>
  <c r="E25" i="20"/>
  <c r="E26" i="20"/>
  <c r="E25" i="19"/>
  <c r="E26" i="19"/>
  <c r="E25" i="36"/>
  <c r="E26" i="36"/>
  <c r="E18" i="36"/>
  <c r="O17" i="36" s="1"/>
  <c r="E9" i="36"/>
  <c r="O7" i="36" s="1"/>
  <c r="F72" i="22" l="1"/>
  <c r="P45" i="23"/>
  <c r="P48" i="23" s="1"/>
  <c r="P7" i="23"/>
  <c r="P24" i="23" s="1"/>
  <c r="P46" i="12"/>
  <c r="O16" i="36"/>
  <c r="O18" i="36" s="1"/>
  <c r="P45" i="21"/>
  <c r="F72" i="23"/>
  <c r="P31" i="22"/>
  <c r="P33" i="21"/>
  <c r="P41" i="21"/>
  <c r="P34" i="21"/>
  <c r="P42" i="21"/>
  <c r="P35" i="21"/>
  <c r="P43" i="21"/>
  <c r="P38" i="21"/>
  <c r="P31" i="21"/>
  <c r="F55" i="21"/>
  <c r="P36" i="21"/>
  <c r="P44" i="21"/>
  <c r="P39" i="21"/>
  <c r="P37" i="21"/>
  <c r="P32" i="21"/>
  <c r="P40" i="21"/>
  <c r="O8" i="36"/>
  <c r="O9" i="36" s="1"/>
  <c r="E27" i="36"/>
  <c r="P16" i="21"/>
  <c r="P8" i="21"/>
  <c r="P9" i="21"/>
  <c r="P17" i="21"/>
  <c r="P14" i="21"/>
  <c r="P10" i="21"/>
  <c r="P18" i="21"/>
  <c r="P13" i="21"/>
  <c r="P11" i="21"/>
  <c r="P19" i="21"/>
  <c r="P12" i="21"/>
  <c r="P20" i="21"/>
  <c r="P15" i="21"/>
  <c r="F24" i="21"/>
  <c r="P45" i="22"/>
  <c r="E18" i="20"/>
  <c r="E9" i="20"/>
  <c r="E9" i="19"/>
  <c r="E18" i="19"/>
  <c r="B9" i="36"/>
  <c r="L7" i="36" s="1"/>
  <c r="C9" i="36"/>
  <c r="M7" i="36" s="1"/>
  <c r="D9" i="36"/>
  <c r="N7" i="36" s="1"/>
  <c r="V12" i="36"/>
  <c r="A14" i="36"/>
  <c r="T14" i="36"/>
  <c r="M16" i="36"/>
  <c r="M17" i="36"/>
  <c r="B18" i="36"/>
  <c r="L17" i="36" s="1"/>
  <c r="D18" i="36"/>
  <c r="N16" i="36" s="1"/>
  <c r="G18" i="36"/>
  <c r="L21" i="36"/>
  <c r="A23" i="36"/>
  <c r="B25" i="36"/>
  <c r="C25" i="36"/>
  <c r="D25" i="36"/>
  <c r="J25" i="36"/>
  <c r="L25" i="36" s="1"/>
  <c r="B26" i="36"/>
  <c r="C26" i="36"/>
  <c r="D26" i="36"/>
  <c r="J26" i="36"/>
  <c r="L26" i="36" s="1"/>
  <c r="P48" i="21" l="1"/>
  <c r="Q17" i="36"/>
  <c r="Q16" i="36"/>
  <c r="Q18" i="36" s="1"/>
  <c r="G27" i="36"/>
  <c r="S16" i="36"/>
  <c r="S17" i="36"/>
  <c r="I27" i="36"/>
  <c r="T7" i="36"/>
  <c r="T8" i="36"/>
  <c r="B27" i="36"/>
  <c r="P7" i="21"/>
  <c r="P21" i="21"/>
  <c r="P24" i="21" s="1"/>
  <c r="P48" i="22"/>
  <c r="E27" i="20"/>
  <c r="O16" i="20"/>
  <c r="O17" i="20"/>
  <c r="O7" i="20"/>
  <c r="O8" i="20"/>
  <c r="F72" i="21"/>
  <c r="O16" i="19"/>
  <c r="O17" i="19"/>
  <c r="O7" i="19"/>
  <c r="O8" i="19"/>
  <c r="E27" i="19"/>
  <c r="M18" i="36"/>
  <c r="C27" i="36"/>
  <c r="L16" i="36"/>
  <c r="L18" i="36" s="1"/>
  <c r="D27" i="36"/>
  <c r="N8" i="36"/>
  <c r="N9" i="36" s="1"/>
  <c r="T17" i="36"/>
  <c r="T16" i="36"/>
  <c r="M8" i="36"/>
  <c r="M9" i="36" s="1"/>
  <c r="L8" i="36"/>
  <c r="L9" i="36" s="1"/>
  <c r="J27" i="36"/>
  <c r="L27" i="36" s="1"/>
  <c r="N17" i="36"/>
  <c r="N18" i="36" s="1"/>
  <c r="S18" i="36" l="1"/>
  <c r="O9" i="20"/>
  <c r="O18" i="19"/>
  <c r="O18" i="20"/>
  <c r="O9" i="19"/>
  <c r="T9" i="36"/>
  <c r="T18" i="36"/>
  <c r="G18" i="19"/>
  <c r="G9" i="19"/>
  <c r="H28" i="28"/>
  <c r="H105" i="28" s="1"/>
  <c r="J105" i="28"/>
  <c r="R40" i="30"/>
  <c r="R41" i="30"/>
  <c r="R39" i="30"/>
  <c r="R35" i="30"/>
  <c r="R36" i="30"/>
  <c r="R37" i="30"/>
  <c r="R34" i="30"/>
  <c r="R56" i="28"/>
  <c r="R46" i="28"/>
  <c r="R19" i="28"/>
  <c r="R20" i="28"/>
  <c r="R21" i="28"/>
  <c r="R22" i="28"/>
  <c r="R27" i="28"/>
  <c r="R18" i="28"/>
  <c r="R16" i="28"/>
  <c r="R8" i="28"/>
  <c r="I27" i="19" l="1"/>
  <c r="Q16" i="19"/>
  <c r="Q17" i="19"/>
  <c r="G27" i="19"/>
  <c r="R32" i="28"/>
  <c r="R34" i="28"/>
  <c r="R36" i="28"/>
  <c r="R35" i="28"/>
  <c r="R37" i="28"/>
  <c r="R30" i="28"/>
  <c r="R33" i="28"/>
  <c r="R31" i="28"/>
  <c r="T35" i="28"/>
  <c r="T33" i="28"/>
  <c r="T31" i="28"/>
  <c r="T37" i="28"/>
  <c r="T34" i="28"/>
  <c r="T30" i="28"/>
  <c r="T36" i="28"/>
  <c r="T32" i="28"/>
  <c r="H106" i="28"/>
  <c r="H107" i="28"/>
  <c r="H108" i="28"/>
  <c r="H109" i="28"/>
  <c r="H110" i="28"/>
  <c r="J103" i="12"/>
  <c r="J104" i="12"/>
  <c r="J105" i="12"/>
  <c r="J106" i="12"/>
  <c r="J107" i="12"/>
  <c r="J108" i="12"/>
  <c r="J109" i="12"/>
  <c r="J110" i="12"/>
  <c r="J111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E94" i="12"/>
  <c r="H95" i="12"/>
  <c r="R95" i="12" s="1"/>
  <c r="H96" i="12"/>
  <c r="R96" i="12" s="1"/>
  <c r="H47" i="12"/>
  <c r="J47" i="12"/>
  <c r="H48" i="12"/>
  <c r="J48" i="12"/>
  <c r="H46" i="12"/>
  <c r="J46" i="12"/>
  <c r="H45" i="22"/>
  <c r="H45" i="21"/>
  <c r="R47" i="21" s="1"/>
  <c r="H21" i="21"/>
  <c r="H31" i="21"/>
  <c r="R36" i="21" s="1"/>
  <c r="H7" i="21"/>
  <c r="J7" i="21"/>
  <c r="W7" i="21" s="1"/>
  <c r="R48" i="12" l="1"/>
  <c r="R47" i="12"/>
  <c r="R22" i="21"/>
  <c r="H69" i="21"/>
  <c r="R23" i="21"/>
  <c r="T8" i="21"/>
  <c r="T9" i="21"/>
  <c r="T13" i="21"/>
  <c r="T17" i="21"/>
  <c r="T10" i="21"/>
  <c r="T14" i="21"/>
  <c r="T18" i="21"/>
  <c r="T20" i="21"/>
  <c r="T16" i="21"/>
  <c r="T11" i="21"/>
  <c r="T15" i="21"/>
  <c r="T19" i="21"/>
  <c r="T12" i="21"/>
  <c r="R8" i="21"/>
  <c r="H55" i="21"/>
  <c r="R9" i="21"/>
  <c r="R13" i="21"/>
  <c r="R17" i="21"/>
  <c r="R14" i="21"/>
  <c r="R18" i="21"/>
  <c r="R10" i="21"/>
  <c r="R12" i="21"/>
  <c r="R11" i="21"/>
  <c r="R15" i="21"/>
  <c r="R19" i="21"/>
  <c r="R20" i="21"/>
  <c r="R16" i="21"/>
  <c r="R10" i="12"/>
  <c r="R19" i="12"/>
  <c r="R31" i="12"/>
  <c r="R43" i="12"/>
  <c r="R7" i="12"/>
  <c r="R28" i="12"/>
  <c r="R40" i="12"/>
  <c r="R16" i="12"/>
  <c r="R25" i="12"/>
  <c r="R37" i="12"/>
  <c r="R13" i="12"/>
  <c r="R22" i="12"/>
  <c r="R34" i="12"/>
  <c r="Q18" i="19"/>
  <c r="R68" i="28"/>
  <c r="R76" i="28"/>
  <c r="R75" i="28"/>
  <c r="R70" i="28"/>
  <c r="R73" i="28"/>
  <c r="R69" i="28"/>
  <c r="R72" i="28"/>
  <c r="R74" i="28"/>
  <c r="R71" i="28"/>
  <c r="H144" i="12"/>
  <c r="H143" i="12"/>
  <c r="H142" i="12"/>
  <c r="R67" i="28"/>
  <c r="R29" i="28"/>
  <c r="R43" i="21"/>
  <c r="R35" i="21"/>
  <c r="R27" i="33"/>
  <c r="R7" i="33"/>
  <c r="R35" i="33"/>
  <c r="R55" i="28"/>
  <c r="R45" i="28"/>
  <c r="R17" i="28"/>
  <c r="R7" i="28"/>
  <c r="R38" i="28"/>
  <c r="R47" i="22"/>
  <c r="R46" i="22"/>
  <c r="R46" i="21"/>
  <c r="R42" i="21"/>
  <c r="R34" i="21"/>
  <c r="R41" i="21"/>
  <c r="R33" i="21"/>
  <c r="R40" i="21"/>
  <c r="R39" i="21"/>
  <c r="H48" i="21"/>
  <c r="R31" i="21" s="1"/>
  <c r="R38" i="21"/>
  <c r="R32" i="21"/>
  <c r="R37" i="21"/>
  <c r="R44" i="21"/>
  <c r="H24" i="21"/>
  <c r="R7" i="21" s="1"/>
  <c r="H61" i="33"/>
  <c r="H96" i="33" s="1"/>
  <c r="R38" i="30"/>
  <c r="H56" i="23"/>
  <c r="H57" i="23"/>
  <c r="H58" i="23"/>
  <c r="H60" i="23"/>
  <c r="H61" i="23"/>
  <c r="H62" i="23"/>
  <c r="H63" i="23"/>
  <c r="H64" i="23"/>
  <c r="H65" i="23"/>
  <c r="H66" i="23"/>
  <c r="H67" i="23"/>
  <c r="H68" i="23"/>
  <c r="H70" i="23"/>
  <c r="H71" i="23"/>
  <c r="H31" i="23"/>
  <c r="H45" i="23"/>
  <c r="H7" i="23"/>
  <c r="H21" i="23"/>
  <c r="H21" i="22"/>
  <c r="H69" i="22" s="1"/>
  <c r="H7" i="22"/>
  <c r="H31" i="22"/>
  <c r="I25" i="20"/>
  <c r="I26" i="20"/>
  <c r="G18" i="20"/>
  <c r="G9" i="20"/>
  <c r="R51" i="33" l="1"/>
  <c r="R42" i="33"/>
  <c r="H55" i="22"/>
  <c r="R21" i="21"/>
  <c r="R24" i="21" s="1"/>
  <c r="H72" i="21"/>
  <c r="R46" i="12"/>
  <c r="Q16" i="20"/>
  <c r="Q17" i="20"/>
  <c r="Q7" i="20"/>
  <c r="G27" i="20"/>
  <c r="R26" i="33"/>
  <c r="R28" i="28"/>
  <c r="R46" i="30"/>
  <c r="Q8" i="19"/>
  <c r="R66" i="28"/>
  <c r="R47" i="23"/>
  <c r="R46" i="23"/>
  <c r="R33" i="23"/>
  <c r="R41" i="23"/>
  <c r="R34" i="23"/>
  <c r="R42" i="23"/>
  <c r="R35" i="23"/>
  <c r="R43" i="23"/>
  <c r="R36" i="23"/>
  <c r="R44" i="23"/>
  <c r="R37" i="23"/>
  <c r="R32" i="23"/>
  <c r="R38" i="23"/>
  <c r="R40" i="23"/>
  <c r="R39" i="23"/>
  <c r="R22" i="23"/>
  <c r="R23" i="23"/>
  <c r="R16" i="23"/>
  <c r="H24" i="23"/>
  <c r="R21" i="23" s="1"/>
  <c r="R9" i="23"/>
  <c r="R17" i="23"/>
  <c r="R10" i="23"/>
  <c r="R18" i="23"/>
  <c r="R11" i="23"/>
  <c r="R19" i="23"/>
  <c r="R12" i="23"/>
  <c r="R20" i="23"/>
  <c r="R13" i="23"/>
  <c r="R8" i="23"/>
  <c r="R15" i="23"/>
  <c r="R14" i="23"/>
  <c r="H55" i="23"/>
  <c r="H48" i="22"/>
  <c r="R45" i="22" s="1"/>
  <c r="R33" i="22"/>
  <c r="R41" i="22"/>
  <c r="R43" i="22"/>
  <c r="R37" i="22"/>
  <c r="R34" i="22"/>
  <c r="R42" i="22"/>
  <c r="R35" i="22"/>
  <c r="R44" i="22"/>
  <c r="R32" i="22"/>
  <c r="R38" i="22"/>
  <c r="R36" i="22"/>
  <c r="R39" i="22"/>
  <c r="R40" i="22"/>
  <c r="R23" i="22"/>
  <c r="R22" i="22"/>
  <c r="R12" i="22"/>
  <c r="R20" i="22"/>
  <c r="R13" i="22"/>
  <c r="R8" i="22"/>
  <c r="R14" i="22"/>
  <c r="R11" i="22"/>
  <c r="R15" i="22"/>
  <c r="H24" i="22"/>
  <c r="R16" i="22"/>
  <c r="R9" i="22"/>
  <c r="R17" i="22"/>
  <c r="R10" i="22"/>
  <c r="R18" i="22"/>
  <c r="R19" i="22"/>
  <c r="R45" i="21"/>
  <c r="R48" i="21" s="1"/>
  <c r="Q8" i="20"/>
  <c r="Q7" i="19"/>
  <c r="R33" i="30"/>
  <c r="R20" i="30"/>
  <c r="H69" i="23"/>
  <c r="H48" i="23"/>
  <c r="T5" i="19"/>
  <c r="R61" i="33" l="1"/>
  <c r="Q9" i="20"/>
  <c r="R21" i="22"/>
  <c r="H72" i="22"/>
  <c r="Q18" i="20"/>
  <c r="R31" i="22"/>
  <c r="R48" i="22" s="1"/>
  <c r="R7" i="23"/>
  <c r="R24" i="23" s="1"/>
  <c r="R19" i="30"/>
  <c r="Q9" i="19"/>
  <c r="H72" i="23"/>
  <c r="R45" i="23"/>
  <c r="R31" i="23"/>
  <c r="R7" i="22"/>
  <c r="R45" i="30"/>
  <c r="E66" i="28"/>
  <c r="E106" i="28"/>
  <c r="J106" i="28"/>
  <c r="E107" i="28"/>
  <c r="J107" i="28"/>
  <c r="E108" i="28"/>
  <c r="J108" i="28"/>
  <c r="E109" i="28"/>
  <c r="J109" i="28"/>
  <c r="E110" i="28"/>
  <c r="J110" i="28"/>
  <c r="R24" i="22" l="1"/>
  <c r="O75" i="28"/>
  <c r="O73" i="28"/>
  <c r="O74" i="28"/>
  <c r="O72" i="28"/>
  <c r="O70" i="28"/>
  <c r="O71" i="28"/>
  <c r="O69" i="28"/>
  <c r="O76" i="28"/>
  <c r="O68" i="28"/>
  <c r="T73" i="28"/>
  <c r="T68" i="28"/>
  <c r="T71" i="28"/>
  <c r="T76" i="28"/>
  <c r="T70" i="28"/>
  <c r="T72" i="28"/>
  <c r="T74" i="28"/>
  <c r="T75" i="28"/>
  <c r="T69" i="28"/>
  <c r="U34" i="28"/>
  <c r="U30" i="28"/>
  <c r="U35" i="28"/>
  <c r="U37" i="28"/>
  <c r="U33" i="28"/>
  <c r="U31" i="28"/>
  <c r="U36" i="28"/>
  <c r="U32" i="28"/>
  <c r="R48" i="23"/>
  <c r="U16" i="33" l="1"/>
  <c r="J62" i="33"/>
  <c r="J97" i="33" s="1"/>
  <c r="E62" i="33"/>
  <c r="E97" i="33" s="1"/>
  <c r="D62" i="33"/>
  <c r="C62" i="33"/>
  <c r="E61" i="33"/>
  <c r="U52" i="33"/>
  <c r="T52" i="33"/>
  <c r="O52" i="33"/>
  <c r="U50" i="33"/>
  <c r="T50" i="33"/>
  <c r="O50" i="33"/>
  <c r="U49" i="33"/>
  <c r="T49" i="33"/>
  <c r="O49" i="33"/>
  <c r="U47" i="33"/>
  <c r="T47" i="33"/>
  <c r="O47" i="33"/>
  <c r="U46" i="33"/>
  <c r="T46" i="33"/>
  <c r="O46" i="33"/>
  <c r="U45" i="33"/>
  <c r="T45" i="33"/>
  <c r="O45" i="33"/>
  <c r="U44" i="33"/>
  <c r="T44" i="33"/>
  <c r="O44" i="33"/>
  <c r="U43" i="33"/>
  <c r="T43" i="33"/>
  <c r="O43" i="33"/>
  <c r="U35" i="33"/>
  <c r="D27" i="33"/>
  <c r="C27" i="33"/>
  <c r="E26" i="33"/>
  <c r="U17" i="33"/>
  <c r="O17" i="33"/>
  <c r="O8" i="33"/>
  <c r="U40" i="30"/>
  <c r="U41" i="30"/>
  <c r="U39" i="30"/>
  <c r="U35" i="30"/>
  <c r="U36" i="30"/>
  <c r="U37" i="30"/>
  <c r="U34" i="30"/>
  <c r="E45" i="30"/>
  <c r="U14" i="30"/>
  <c r="U15" i="30"/>
  <c r="U18" i="30"/>
  <c r="U13" i="30"/>
  <c r="U9" i="30"/>
  <c r="U10" i="30"/>
  <c r="U11" i="30"/>
  <c r="U8" i="30"/>
  <c r="K71" i="30"/>
  <c r="K83" i="28"/>
  <c r="U56" i="28"/>
  <c r="U46" i="28"/>
  <c r="K106" i="28"/>
  <c r="K105" i="28"/>
  <c r="U19" i="28"/>
  <c r="U20" i="28"/>
  <c r="U21" i="28"/>
  <c r="U22" i="28"/>
  <c r="U27" i="28"/>
  <c r="U18" i="28"/>
  <c r="U16" i="28"/>
  <c r="U8" i="28"/>
  <c r="U17" i="28"/>
  <c r="U7" i="28"/>
  <c r="W56" i="12"/>
  <c r="W57" i="12"/>
  <c r="W58" i="12"/>
  <c r="W59" i="12"/>
  <c r="W60" i="12"/>
  <c r="W61" i="12"/>
  <c r="W62" i="12"/>
  <c r="W63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C104" i="12"/>
  <c r="D104" i="12"/>
  <c r="E104" i="12"/>
  <c r="K104" i="12"/>
  <c r="C105" i="12"/>
  <c r="D105" i="12"/>
  <c r="E105" i="12"/>
  <c r="K105" i="12"/>
  <c r="C106" i="12"/>
  <c r="D106" i="12"/>
  <c r="E106" i="12"/>
  <c r="K106" i="12"/>
  <c r="C107" i="12"/>
  <c r="D107" i="12"/>
  <c r="E107" i="12"/>
  <c r="K107" i="12"/>
  <c r="C108" i="12"/>
  <c r="D108" i="12"/>
  <c r="E108" i="12"/>
  <c r="K108" i="12"/>
  <c r="C109" i="12"/>
  <c r="D109" i="12"/>
  <c r="E109" i="12"/>
  <c r="K109" i="12"/>
  <c r="C110" i="12"/>
  <c r="D110" i="12"/>
  <c r="E110" i="12"/>
  <c r="K110" i="12"/>
  <c r="C111" i="12"/>
  <c r="D111" i="12"/>
  <c r="E111" i="12"/>
  <c r="K111" i="12"/>
  <c r="C112" i="12"/>
  <c r="D112" i="12"/>
  <c r="E112" i="12"/>
  <c r="C113" i="12"/>
  <c r="D113" i="12"/>
  <c r="E113" i="12"/>
  <c r="C114" i="12"/>
  <c r="D114" i="12"/>
  <c r="E114" i="12"/>
  <c r="C115" i="12"/>
  <c r="D115" i="12"/>
  <c r="E115" i="12"/>
  <c r="K115" i="12"/>
  <c r="C116" i="12"/>
  <c r="D116" i="12"/>
  <c r="E116" i="12"/>
  <c r="K116" i="12"/>
  <c r="C117" i="12"/>
  <c r="D117" i="12"/>
  <c r="E117" i="12"/>
  <c r="K117" i="12"/>
  <c r="C118" i="12"/>
  <c r="D118" i="12"/>
  <c r="E118" i="12"/>
  <c r="K118" i="12"/>
  <c r="C119" i="12"/>
  <c r="D119" i="12"/>
  <c r="E119" i="12"/>
  <c r="K119" i="12"/>
  <c r="C120" i="12"/>
  <c r="D120" i="12"/>
  <c r="E120" i="12"/>
  <c r="K120" i="12"/>
  <c r="C121" i="12"/>
  <c r="D121" i="12"/>
  <c r="E121" i="12"/>
  <c r="K121" i="12"/>
  <c r="C122" i="12"/>
  <c r="D122" i="12"/>
  <c r="E122" i="12"/>
  <c r="K122" i="12"/>
  <c r="C123" i="12"/>
  <c r="D123" i="12"/>
  <c r="E123" i="12"/>
  <c r="K123" i="12"/>
  <c r="C124" i="12"/>
  <c r="D124" i="12"/>
  <c r="E124" i="12"/>
  <c r="K124" i="12"/>
  <c r="C125" i="12"/>
  <c r="D125" i="12"/>
  <c r="E125" i="12"/>
  <c r="K125" i="12"/>
  <c r="C126" i="12"/>
  <c r="D126" i="12"/>
  <c r="E126" i="12"/>
  <c r="K126" i="12"/>
  <c r="C127" i="12"/>
  <c r="D127" i="12"/>
  <c r="E127" i="12"/>
  <c r="K127" i="12"/>
  <c r="C128" i="12"/>
  <c r="D128" i="12"/>
  <c r="E128" i="12"/>
  <c r="K128" i="12"/>
  <c r="C129" i="12"/>
  <c r="D129" i="12"/>
  <c r="E129" i="12"/>
  <c r="K129" i="12"/>
  <c r="C130" i="12"/>
  <c r="D130" i="12"/>
  <c r="E130" i="12"/>
  <c r="K130" i="12"/>
  <c r="C131" i="12"/>
  <c r="D131" i="12"/>
  <c r="E131" i="12"/>
  <c r="K131" i="12"/>
  <c r="C132" i="12"/>
  <c r="D132" i="12"/>
  <c r="E132" i="12"/>
  <c r="K132" i="12"/>
  <c r="C133" i="12"/>
  <c r="D133" i="12"/>
  <c r="E133" i="12"/>
  <c r="K133" i="12"/>
  <c r="C134" i="12"/>
  <c r="D134" i="12"/>
  <c r="E134" i="12"/>
  <c r="K134" i="12"/>
  <c r="C135" i="12"/>
  <c r="D135" i="12"/>
  <c r="E135" i="12"/>
  <c r="K135" i="12"/>
  <c r="C136" i="12"/>
  <c r="D136" i="12"/>
  <c r="E136" i="12"/>
  <c r="K136" i="12"/>
  <c r="C137" i="12"/>
  <c r="D137" i="12"/>
  <c r="E137" i="12"/>
  <c r="K137" i="12"/>
  <c r="C138" i="12"/>
  <c r="D138" i="12"/>
  <c r="E138" i="12"/>
  <c r="K138" i="12"/>
  <c r="C139" i="12"/>
  <c r="D139" i="12"/>
  <c r="E139" i="12"/>
  <c r="K139" i="12"/>
  <c r="C140" i="12"/>
  <c r="D140" i="12"/>
  <c r="E140" i="12"/>
  <c r="K140" i="12"/>
  <c r="C141" i="12"/>
  <c r="D141" i="12"/>
  <c r="E141" i="12"/>
  <c r="K141" i="12"/>
  <c r="D103" i="12"/>
  <c r="E103" i="12"/>
  <c r="K103" i="12"/>
  <c r="U93" i="12"/>
  <c r="U92" i="12"/>
  <c r="U90" i="12"/>
  <c r="U89" i="12"/>
  <c r="U87" i="12"/>
  <c r="U86" i="12"/>
  <c r="U84" i="12"/>
  <c r="U83" i="12"/>
  <c r="U81" i="12"/>
  <c r="U80" i="12"/>
  <c r="U78" i="12"/>
  <c r="U77" i="12"/>
  <c r="U75" i="12"/>
  <c r="U74" i="12"/>
  <c r="U72" i="12"/>
  <c r="U71" i="12"/>
  <c r="U69" i="12"/>
  <c r="U68" i="12"/>
  <c r="U63" i="12"/>
  <c r="U62" i="12"/>
  <c r="U60" i="12"/>
  <c r="U59" i="12"/>
  <c r="U57" i="12"/>
  <c r="U56" i="12"/>
  <c r="K94" i="12"/>
  <c r="U82" i="12" s="1"/>
  <c r="K95" i="12"/>
  <c r="K96" i="12"/>
  <c r="D47" i="12"/>
  <c r="E47" i="12"/>
  <c r="D48" i="12"/>
  <c r="E48" i="12"/>
  <c r="C48" i="12"/>
  <c r="C47" i="12"/>
  <c r="D46" i="12"/>
  <c r="D142" i="12" s="1"/>
  <c r="E46" i="12"/>
  <c r="E142" i="12" s="1"/>
  <c r="W55" i="12"/>
  <c r="C97" i="33" l="1"/>
  <c r="E96" i="33"/>
  <c r="D97" i="33"/>
  <c r="O69" i="33"/>
  <c r="O30" i="33"/>
  <c r="O33" i="33"/>
  <c r="O32" i="33"/>
  <c r="O29" i="33"/>
  <c r="O31" i="33"/>
  <c r="O34" i="33"/>
  <c r="O28" i="33"/>
  <c r="O51" i="30"/>
  <c r="O47" i="30"/>
  <c r="O52" i="30"/>
  <c r="O48" i="30"/>
  <c r="O50" i="30"/>
  <c r="O49" i="30"/>
  <c r="U24" i="30"/>
  <c r="U25" i="30"/>
  <c r="O70" i="33"/>
  <c r="O64" i="33"/>
  <c r="O63" i="33"/>
  <c r="O68" i="33"/>
  <c r="O67" i="33"/>
  <c r="O66" i="33"/>
  <c r="O65" i="33"/>
  <c r="T64" i="33"/>
  <c r="T63" i="33"/>
  <c r="T70" i="33"/>
  <c r="T68" i="33"/>
  <c r="T67" i="33"/>
  <c r="T66" i="33"/>
  <c r="T65" i="33"/>
  <c r="U47" i="30"/>
  <c r="U52" i="30"/>
  <c r="U48" i="30"/>
  <c r="U49" i="30"/>
  <c r="U50" i="30"/>
  <c r="U51" i="30"/>
  <c r="U73" i="28"/>
  <c r="U75" i="28"/>
  <c r="U76" i="28"/>
  <c r="U70" i="28"/>
  <c r="U72" i="28"/>
  <c r="U71" i="28"/>
  <c r="U68" i="28"/>
  <c r="U69" i="28"/>
  <c r="U74" i="28"/>
  <c r="U7" i="33"/>
  <c r="U26" i="33" s="1"/>
  <c r="N47" i="12"/>
  <c r="T16" i="33"/>
  <c r="U38" i="28"/>
  <c r="O47" i="12"/>
  <c r="O51" i="33"/>
  <c r="O7" i="33"/>
  <c r="X77" i="12"/>
  <c r="U21" i="30"/>
  <c r="U46" i="30"/>
  <c r="U67" i="28"/>
  <c r="U45" i="28"/>
  <c r="W96" i="12"/>
  <c r="X83" i="12"/>
  <c r="T47" i="12"/>
  <c r="K142" i="12"/>
  <c r="X56" i="12"/>
  <c r="X68" i="12"/>
  <c r="X89" i="12"/>
  <c r="U95" i="12"/>
  <c r="U64" i="12"/>
  <c r="U76" i="12"/>
  <c r="M138" i="12"/>
  <c r="M134" i="12"/>
  <c r="M130" i="12"/>
  <c r="M126" i="12"/>
  <c r="M122" i="12"/>
  <c r="M118" i="12"/>
  <c r="M110" i="12"/>
  <c r="M106" i="12"/>
  <c r="X90" i="12"/>
  <c r="X86" i="12"/>
  <c r="X81" i="12"/>
  <c r="X93" i="12"/>
  <c r="X63" i="12"/>
  <c r="X69" i="12"/>
  <c r="M133" i="12"/>
  <c r="M109" i="12"/>
  <c r="X71" i="12"/>
  <c r="M125" i="12"/>
  <c r="M117" i="12"/>
  <c r="U47" i="12"/>
  <c r="M139" i="12"/>
  <c r="M135" i="12"/>
  <c r="M131" i="12"/>
  <c r="M123" i="12"/>
  <c r="M119" i="12"/>
  <c r="M111" i="12"/>
  <c r="U23" i="30"/>
  <c r="U7" i="30"/>
  <c r="U20" i="30"/>
  <c r="U12" i="30"/>
  <c r="U55" i="28"/>
  <c r="U28" i="28"/>
  <c r="X57" i="12"/>
  <c r="X62" i="12"/>
  <c r="X72" i="12"/>
  <c r="X87" i="12"/>
  <c r="X92" i="12"/>
  <c r="U88" i="12"/>
  <c r="X59" i="12"/>
  <c r="X74" i="12"/>
  <c r="X78" i="12"/>
  <c r="X84" i="12"/>
  <c r="M103" i="12"/>
  <c r="W94" i="12"/>
  <c r="X60" i="12"/>
  <c r="X75" i="12"/>
  <c r="X80" i="12"/>
  <c r="M140" i="12"/>
  <c r="M136" i="12"/>
  <c r="M132" i="12"/>
  <c r="M128" i="12"/>
  <c r="M124" i="12"/>
  <c r="M120" i="12"/>
  <c r="M116" i="12"/>
  <c r="M108" i="12"/>
  <c r="M104" i="12"/>
  <c r="M115" i="12"/>
  <c r="M107" i="12"/>
  <c r="M127" i="12"/>
  <c r="M141" i="12"/>
  <c r="M137" i="12"/>
  <c r="M129" i="12"/>
  <c r="M121" i="12"/>
  <c r="M105" i="12"/>
  <c r="U55" i="12"/>
  <c r="U67" i="12"/>
  <c r="U79" i="12"/>
  <c r="U91" i="12"/>
  <c r="X91" i="12" s="1"/>
  <c r="U96" i="12"/>
  <c r="W95" i="12"/>
  <c r="U29" i="28"/>
  <c r="U22" i="30"/>
  <c r="U61" i="12"/>
  <c r="U73" i="12"/>
  <c r="U85" i="12"/>
  <c r="K143" i="12"/>
  <c r="U26" i="30"/>
  <c r="X82" i="12"/>
  <c r="U58" i="12"/>
  <c r="U70" i="12"/>
  <c r="K144" i="12"/>
  <c r="U38" i="30"/>
  <c r="U33" i="30"/>
  <c r="T7" i="33"/>
  <c r="O16" i="33"/>
  <c r="O27" i="33"/>
  <c r="C26" i="33"/>
  <c r="M34" i="33" s="1"/>
  <c r="T27" i="33"/>
  <c r="O35" i="33"/>
  <c r="O42" i="33"/>
  <c r="D26" i="33"/>
  <c r="N8" i="33"/>
  <c r="N17" i="33"/>
  <c r="N43" i="33"/>
  <c r="N45" i="33"/>
  <c r="N47" i="33"/>
  <c r="N50" i="33"/>
  <c r="N52" i="33"/>
  <c r="D61" i="33"/>
  <c r="D96" i="33" s="1"/>
  <c r="T51" i="33"/>
  <c r="U51" i="33"/>
  <c r="U62" i="33"/>
  <c r="M8" i="33"/>
  <c r="U27" i="33" s="1"/>
  <c r="M17" i="33"/>
  <c r="T35" i="33"/>
  <c r="T42" i="33"/>
  <c r="U42" i="33"/>
  <c r="N44" i="33"/>
  <c r="N46" i="33"/>
  <c r="N49" i="33"/>
  <c r="T62" i="33"/>
  <c r="C61" i="33"/>
  <c r="C96" i="33" s="1"/>
  <c r="M43" i="33"/>
  <c r="M44" i="33"/>
  <c r="M45" i="33"/>
  <c r="M46" i="33"/>
  <c r="M47" i="33"/>
  <c r="M49" i="33"/>
  <c r="M50" i="33"/>
  <c r="M52" i="33"/>
  <c r="O62" i="33"/>
  <c r="M69" i="33" l="1"/>
  <c r="N69" i="33"/>
  <c r="N34" i="33"/>
  <c r="N31" i="33"/>
  <c r="N30" i="33"/>
  <c r="N33" i="33"/>
  <c r="N29" i="33"/>
  <c r="N28" i="33"/>
  <c r="N32" i="33"/>
  <c r="M7" i="33"/>
  <c r="M31" i="33"/>
  <c r="M29" i="33"/>
  <c r="M32" i="33"/>
  <c r="M28" i="33"/>
  <c r="M30" i="33"/>
  <c r="M33" i="33"/>
  <c r="M67" i="33"/>
  <c r="M65" i="33"/>
  <c r="M64" i="33"/>
  <c r="M66" i="33"/>
  <c r="M68" i="33"/>
  <c r="M70" i="33"/>
  <c r="M63" i="33"/>
  <c r="N70" i="33"/>
  <c r="N67" i="33"/>
  <c r="N66" i="33"/>
  <c r="N64" i="33"/>
  <c r="N68" i="33"/>
  <c r="N65" i="33"/>
  <c r="N63" i="33"/>
  <c r="O26" i="33"/>
  <c r="O61" i="33"/>
  <c r="T26" i="33"/>
  <c r="U66" i="28"/>
  <c r="M16" i="33"/>
  <c r="M42" i="33"/>
  <c r="N62" i="33"/>
  <c r="N7" i="33"/>
  <c r="M142" i="12"/>
  <c r="X58" i="12"/>
  <c r="M143" i="12"/>
  <c r="X96" i="12"/>
  <c r="X76" i="12"/>
  <c r="X64" i="12"/>
  <c r="X95" i="12"/>
  <c r="M144" i="12"/>
  <c r="U19" i="30"/>
  <c r="X85" i="12"/>
  <c r="X73" i="12"/>
  <c r="X61" i="12"/>
  <c r="X88" i="12"/>
  <c r="X79" i="12"/>
  <c r="U45" i="30"/>
  <c r="X67" i="12"/>
  <c r="U94" i="12"/>
  <c r="X55" i="12"/>
  <c r="X70" i="12"/>
  <c r="M62" i="33"/>
  <c r="N35" i="33"/>
  <c r="M35" i="33"/>
  <c r="T61" i="33"/>
  <c r="N16" i="33"/>
  <c r="N42" i="33"/>
  <c r="N27" i="33"/>
  <c r="M27" i="33"/>
  <c r="M51" i="33"/>
  <c r="U61" i="33"/>
  <c r="N51" i="33"/>
  <c r="M26" i="33" l="1"/>
  <c r="M61" i="33"/>
  <c r="N26" i="33"/>
  <c r="X94" i="12"/>
  <c r="N61" i="33"/>
  <c r="C9" i="19" l="1"/>
  <c r="D9" i="19"/>
  <c r="B9" i="19"/>
  <c r="T8" i="19"/>
  <c r="U48" i="12" l="1"/>
  <c r="U8" i="12"/>
  <c r="U9" i="12"/>
  <c r="U11" i="12"/>
  <c r="U12" i="12"/>
  <c r="U14" i="12"/>
  <c r="U15" i="12"/>
  <c r="U20" i="12"/>
  <c r="U21" i="12"/>
  <c r="U23" i="12"/>
  <c r="U24" i="12"/>
  <c r="U26" i="12"/>
  <c r="U27" i="12"/>
  <c r="U29" i="12"/>
  <c r="U30" i="12"/>
  <c r="U32" i="12"/>
  <c r="U33" i="12"/>
  <c r="U35" i="12"/>
  <c r="U36" i="12"/>
  <c r="U38" i="12"/>
  <c r="U39" i="12"/>
  <c r="U41" i="12"/>
  <c r="U42" i="12"/>
  <c r="U44" i="12"/>
  <c r="U45" i="12"/>
  <c r="K56" i="23"/>
  <c r="M56" i="23" s="1"/>
  <c r="K57" i="23"/>
  <c r="M57" i="23" s="1"/>
  <c r="K58" i="23"/>
  <c r="M58" i="23" s="1"/>
  <c r="K60" i="23"/>
  <c r="M60" i="23" s="1"/>
  <c r="K61" i="23"/>
  <c r="M61" i="23" s="1"/>
  <c r="K62" i="23"/>
  <c r="M62" i="23" s="1"/>
  <c r="K63" i="23"/>
  <c r="M63" i="23" s="1"/>
  <c r="K64" i="23"/>
  <c r="M64" i="23" s="1"/>
  <c r="K65" i="23"/>
  <c r="M65" i="23" s="1"/>
  <c r="K66" i="23"/>
  <c r="M66" i="23" s="1"/>
  <c r="K67" i="23"/>
  <c r="M67" i="23" s="1"/>
  <c r="K68" i="23"/>
  <c r="M68" i="23" s="1"/>
  <c r="K70" i="23"/>
  <c r="M70" i="23" s="1"/>
  <c r="K71" i="23"/>
  <c r="M71" i="23" s="1"/>
  <c r="K45" i="23"/>
  <c r="U46" i="23" s="1"/>
  <c r="K31" i="23"/>
  <c r="K21" i="23"/>
  <c r="K7" i="23"/>
  <c r="K45" i="22"/>
  <c r="K31" i="22"/>
  <c r="K21" i="22"/>
  <c r="K7" i="22"/>
  <c r="U12" i="22" s="1"/>
  <c r="K56" i="21"/>
  <c r="K57" i="21"/>
  <c r="K58" i="21"/>
  <c r="K60" i="21"/>
  <c r="K61" i="21"/>
  <c r="K62" i="21"/>
  <c r="K63" i="21"/>
  <c r="K64" i="21"/>
  <c r="K65" i="21"/>
  <c r="K66" i="21"/>
  <c r="K67" i="21"/>
  <c r="K68" i="21"/>
  <c r="K70" i="21"/>
  <c r="K71" i="21"/>
  <c r="U47" i="21"/>
  <c r="K31" i="21"/>
  <c r="U23" i="21"/>
  <c r="J25" i="20"/>
  <c r="L25" i="20" s="1"/>
  <c r="J26" i="20"/>
  <c r="L26" i="20" s="1"/>
  <c r="J27" i="20"/>
  <c r="K13" i="16"/>
  <c r="T16" i="20"/>
  <c r="T17" i="20"/>
  <c r="T7" i="20"/>
  <c r="T8" i="20"/>
  <c r="J25" i="19"/>
  <c r="L25" i="19" s="1"/>
  <c r="J26" i="19"/>
  <c r="L26" i="19" s="1"/>
  <c r="J27" i="19"/>
  <c r="L27" i="19" s="1"/>
  <c r="T17" i="19"/>
  <c r="T16" i="19"/>
  <c r="T7" i="19"/>
  <c r="U46" i="22" l="1"/>
  <c r="K69" i="22"/>
  <c r="U43" i="12"/>
  <c r="U40" i="12"/>
  <c r="U37" i="12"/>
  <c r="U34" i="12"/>
  <c r="U31" i="12"/>
  <c r="U28" i="12"/>
  <c r="U25" i="12"/>
  <c r="U22" i="12"/>
  <c r="U19" i="12"/>
  <c r="U16" i="12"/>
  <c r="U13" i="12"/>
  <c r="U10" i="12"/>
  <c r="U7" i="12"/>
  <c r="K48" i="21"/>
  <c r="U41" i="21"/>
  <c r="K24" i="21"/>
  <c r="T9" i="20"/>
  <c r="K48" i="23"/>
  <c r="U31" i="23" s="1"/>
  <c r="U42" i="23"/>
  <c r="U38" i="23"/>
  <c r="U34" i="23"/>
  <c r="K48" i="22"/>
  <c r="U31" i="22" s="1"/>
  <c r="U32" i="22"/>
  <c r="U38" i="21"/>
  <c r="U33" i="21"/>
  <c r="U46" i="21"/>
  <c r="K69" i="21"/>
  <c r="U19" i="21"/>
  <c r="U16" i="21"/>
  <c r="U11" i="21"/>
  <c r="T9" i="19"/>
  <c r="U17" i="22"/>
  <c r="T18" i="20"/>
  <c r="U13" i="21"/>
  <c r="U43" i="21"/>
  <c r="U35" i="21"/>
  <c r="U8" i="22"/>
  <c r="U18" i="21"/>
  <c r="U10" i="21"/>
  <c r="U22" i="21"/>
  <c r="U40" i="21"/>
  <c r="U22" i="22"/>
  <c r="U23" i="22"/>
  <c r="U20" i="22"/>
  <c r="U16" i="22"/>
  <c r="K24" i="22"/>
  <c r="T18" i="19"/>
  <c r="U8" i="21"/>
  <c r="U15" i="21"/>
  <c r="U37" i="21"/>
  <c r="U20" i="21"/>
  <c r="U12" i="21"/>
  <c r="U42" i="21"/>
  <c r="U34" i="21"/>
  <c r="K55" i="21"/>
  <c r="U19" i="22"/>
  <c r="U15" i="22"/>
  <c r="U11" i="22"/>
  <c r="U17" i="21"/>
  <c r="U9" i="21"/>
  <c r="U32" i="21"/>
  <c r="U39" i="21"/>
  <c r="U13" i="22"/>
  <c r="U14" i="21"/>
  <c r="U44" i="21"/>
  <c r="U36" i="21"/>
  <c r="U18" i="22"/>
  <c r="U14" i="22"/>
  <c r="U10" i="22"/>
  <c r="U9" i="22"/>
  <c r="U44" i="22"/>
  <c r="U40" i="22"/>
  <c r="U36" i="22"/>
  <c r="U41" i="23"/>
  <c r="U37" i="23"/>
  <c r="U33" i="23"/>
  <c r="U43" i="22"/>
  <c r="U39" i="22"/>
  <c r="U35" i="22"/>
  <c r="K24" i="23"/>
  <c r="U7" i="23" s="1"/>
  <c r="U32" i="23"/>
  <c r="K55" i="23"/>
  <c r="U47" i="23"/>
  <c r="U44" i="23"/>
  <c r="U40" i="23"/>
  <c r="U36" i="23"/>
  <c r="U42" i="22"/>
  <c r="U38" i="22"/>
  <c r="U34" i="22"/>
  <c r="U47" i="22"/>
  <c r="K69" i="23"/>
  <c r="U43" i="23"/>
  <c r="U39" i="23"/>
  <c r="U35" i="23"/>
  <c r="U41" i="22"/>
  <c r="U37" i="22"/>
  <c r="U33" i="22"/>
  <c r="K55" i="22"/>
  <c r="U8" i="23"/>
  <c r="U20" i="23"/>
  <c r="U19" i="23"/>
  <c r="U18" i="23"/>
  <c r="U17" i="23"/>
  <c r="U16" i="23"/>
  <c r="U15" i="23"/>
  <c r="U14" i="23"/>
  <c r="U13" i="23"/>
  <c r="U12" i="23"/>
  <c r="U11" i="23"/>
  <c r="U10" i="23"/>
  <c r="U9" i="23"/>
  <c r="U31" i="21" l="1"/>
  <c r="U45" i="21"/>
  <c r="U48" i="21" s="1"/>
  <c r="U45" i="23"/>
  <c r="U48" i="23" s="1"/>
  <c r="U46" i="12"/>
  <c r="U45" i="22"/>
  <c r="U48" i="22" s="1"/>
  <c r="K72" i="21"/>
  <c r="U21" i="21"/>
  <c r="U7" i="21"/>
  <c r="U23" i="23"/>
  <c r="U21" i="23"/>
  <c r="K72" i="22"/>
  <c r="U21" i="22"/>
  <c r="U7" i="22"/>
  <c r="U22" i="23"/>
  <c r="K72" i="23"/>
  <c r="U24" i="21" l="1"/>
  <c r="U24" i="23"/>
  <c r="U24" i="22"/>
  <c r="J142" i="12" l="1"/>
  <c r="J45" i="22"/>
  <c r="T46" i="22" l="1"/>
  <c r="T47" i="22"/>
  <c r="J45" i="21"/>
  <c r="T47" i="21" l="1"/>
  <c r="T46" i="21"/>
  <c r="O39" i="30"/>
  <c r="D38" i="30"/>
  <c r="D64" i="30" s="1"/>
  <c r="C38" i="30"/>
  <c r="O37" i="30"/>
  <c r="D33" i="30"/>
  <c r="C33" i="30"/>
  <c r="D12" i="30"/>
  <c r="C12" i="30"/>
  <c r="D7" i="30"/>
  <c r="C7" i="30"/>
  <c r="D55" i="28"/>
  <c r="C55" i="28"/>
  <c r="D45" i="28"/>
  <c r="C45" i="28"/>
  <c r="C76" i="28"/>
  <c r="D110" i="28"/>
  <c r="C71" i="28"/>
  <c r="C110" i="28" s="1"/>
  <c r="D109" i="28"/>
  <c r="C70" i="28"/>
  <c r="C109" i="28" s="1"/>
  <c r="D108" i="28"/>
  <c r="C69" i="28"/>
  <c r="C108" i="28" s="1"/>
  <c r="D107" i="28"/>
  <c r="C68" i="28"/>
  <c r="C107" i="28" s="1"/>
  <c r="D106" i="28"/>
  <c r="C67" i="28"/>
  <c r="D17" i="28"/>
  <c r="D7" i="28"/>
  <c r="C17" i="28"/>
  <c r="C7" i="28"/>
  <c r="C29" i="28"/>
  <c r="C46" i="12"/>
  <c r="C59" i="30" l="1"/>
  <c r="D59" i="30"/>
  <c r="C64" i="30"/>
  <c r="D94" i="28"/>
  <c r="C94" i="28"/>
  <c r="C106" i="28"/>
  <c r="N18" i="30"/>
  <c r="N17" i="30"/>
  <c r="N16" i="30"/>
  <c r="M47" i="28"/>
  <c r="M48" i="28"/>
  <c r="M49" i="28"/>
  <c r="M50" i="28"/>
  <c r="M51" i="28"/>
  <c r="M52" i="28"/>
  <c r="M53" i="28"/>
  <c r="M54" i="28"/>
  <c r="N42" i="30"/>
  <c r="N43" i="30"/>
  <c r="N44" i="30"/>
  <c r="M11" i="28"/>
  <c r="M12" i="28"/>
  <c r="M13" i="28"/>
  <c r="M14" i="28"/>
  <c r="M15" i="28"/>
  <c r="M9" i="28"/>
  <c r="M10" i="28"/>
  <c r="N10" i="28"/>
  <c r="N11" i="28"/>
  <c r="N12" i="28"/>
  <c r="N9" i="28"/>
  <c r="N13" i="28"/>
  <c r="N14" i="28"/>
  <c r="N15" i="28"/>
  <c r="M60" i="28"/>
  <c r="M65" i="28"/>
  <c r="M57" i="28"/>
  <c r="M62" i="28"/>
  <c r="M61" i="28"/>
  <c r="M58" i="28"/>
  <c r="M64" i="28"/>
  <c r="M59" i="28"/>
  <c r="M63" i="28"/>
  <c r="N57" i="28"/>
  <c r="N58" i="28"/>
  <c r="N59" i="28"/>
  <c r="N60" i="28"/>
  <c r="N61" i="28"/>
  <c r="N62" i="28"/>
  <c r="N63" i="28"/>
  <c r="N64" i="28"/>
  <c r="N65" i="28"/>
  <c r="M20" i="28"/>
  <c r="M23" i="28"/>
  <c r="M24" i="28"/>
  <c r="M25" i="28"/>
  <c r="M26" i="28"/>
  <c r="N47" i="28"/>
  <c r="N48" i="28"/>
  <c r="N49" i="28"/>
  <c r="N50" i="28"/>
  <c r="N51" i="28"/>
  <c r="N52" i="28"/>
  <c r="N53" i="28"/>
  <c r="N54" i="28"/>
  <c r="N19" i="28"/>
  <c r="N25" i="28"/>
  <c r="N23" i="28"/>
  <c r="N24" i="28"/>
  <c r="N26" i="28"/>
  <c r="M42" i="30"/>
  <c r="M43" i="30"/>
  <c r="M44" i="30"/>
  <c r="M16" i="30"/>
  <c r="M17" i="30"/>
  <c r="C142" i="12"/>
  <c r="M47" i="12"/>
  <c r="D45" i="30"/>
  <c r="D19" i="30"/>
  <c r="N9" i="30"/>
  <c r="N10" i="30"/>
  <c r="O41" i="30"/>
  <c r="N40" i="30"/>
  <c r="N36" i="30"/>
  <c r="O34" i="30"/>
  <c r="N35" i="30"/>
  <c r="N15" i="30"/>
  <c r="M8" i="30"/>
  <c r="O8" i="30"/>
  <c r="M11" i="30"/>
  <c r="O11" i="30"/>
  <c r="M15" i="30"/>
  <c r="O15" i="30"/>
  <c r="M13" i="30"/>
  <c r="O14" i="30"/>
  <c r="M18" i="30"/>
  <c r="C19" i="30"/>
  <c r="N8" i="30"/>
  <c r="M9" i="30"/>
  <c r="O9" i="30"/>
  <c r="M10" i="30"/>
  <c r="O10" i="30"/>
  <c r="N11" i="30"/>
  <c r="O13" i="30"/>
  <c r="M14" i="30"/>
  <c r="O18" i="30"/>
  <c r="E19" i="30"/>
  <c r="E71" i="30" s="1"/>
  <c r="C45" i="30"/>
  <c r="M36" i="30"/>
  <c r="M35" i="30"/>
  <c r="O33" i="30"/>
  <c r="O36" i="30"/>
  <c r="O35" i="30"/>
  <c r="T36" i="30"/>
  <c r="T35" i="30"/>
  <c r="T33" i="30"/>
  <c r="M34" i="30"/>
  <c r="T34" i="30"/>
  <c r="M37" i="30"/>
  <c r="T37" i="30"/>
  <c r="M40" i="30"/>
  <c r="M41" i="30"/>
  <c r="O40" i="30"/>
  <c r="T40" i="30"/>
  <c r="T41" i="30"/>
  <c r="M39" i="30"/>
  <c r="T39" i="30"/>
  <c r="N13" i="30"/>
  <c r="N14" i="30"/>
  <c r="N34" i="30"/>
  <c r="N37" i="30"/>
  <c r="N41" i="30"/>
  <c r="N39" i="30"/>
  <c r="O46" i="28"/>
  <c r="C66" i="28"/>
  <c r="M56" i="28"/>
  <c r="C83" i="28"/>
  <c r="D83" i="28"/>
  <c r="T46" i="28"/>
  <c r="E83" i="28"/>
  <c r="M46" i="28"/>
  <c r="O56" i="28"/>
  <c r="T56" i="28"/>
  <c r="N46" i="28"/>
  <c r="N56" i="28"/>
  <c r="D66" i="28"/>
  <c r="C28" i="28"/>
  <c r="T8" i="28"/>
  <c r="N18" i="28"/>
  <c r="T27" i="28"/>
  <c r="O27" i="28"/>
  <c r="M27" i="28"/>
  <c r="N22" i="28"/>
  <c r="T21" i="28"/>
  <c r="O21" i="28"/>
  <c r="M21" i="28"/>
  <c r="N20" i="28"/>
  <c r="T19" i="28"/>
  <c r="O19" i="28"/>
  <c r="M19" i="28"/>
  <c r="M16" i="28"/>
  <c r="O8" i="28"/>
  <c r="M18" i="28"/>
  <c r="O18" i="28"/>
  <c r="T18" i="28"/>
  <c r="N27" i="28"/>
  <c r="T22" i="28"/>
  <c r="O22" i="28"/>
  <c r="M22" i="28"/>
  <c r="N21" i="28"/>
  <c r="T20" i="28"/>
  <c r="O20" i="28"/>
  <c r="D28" i="28"/>
  <c r="E28" i="28"/>
  <c r="E105" i="28" s="1"/>
  <c r="M8" i="28"/>
  <c r="N8" i="28"/>
  <c r="T16" i="28"/>
  <c r="O16" i="28"/>
  <c r="N16" i="28"/>
  <c r="C71" i="30" l="1"/>
  <c r="D71" i="30"/>
  <c r="D105" i="28"/>
  <c r="M69" i="28"/>
  <c r="C105" i="28"/>
  <c r="N73" i="28"/>
  <c r="N75" i="28"/>
  <c r="N74" i="28"/>
  <c r="N72" i="28"/>
  <c r="N20" i="30"/>
  <c r="N25" i="30"/>
  <c r="N26" i="30"/>
  <c r="N22" i="30"/>
  <c r="N21" i="30"/>
  <c r="N24" i="30"/>
  <c r="N23" i="30"/>
  <c r="M76" i="28"/>
  <c r="M71" i="28"/>
  <c r="N76" i="28"/>
  <c r="M7" i="30"/>
  <c r="M26" i="30"/>
  <c r="M25" i="30"/>
  <c r="M24" i="30"/>
  <c r="N52" i="30"/>
  <c r="N50" i="30"/>
  <c r="N49" i="30"/>
  <c r="N51" i="30"/>
  <c r="N47" i="30"/>
  <c r="N48" i="30"/>
  <c r="M68" i="28"/>
  <c r="N70" i="28"/>
  <c r="O37" i="28"/>
  <c r="O32" i="28"/>
  <c r="O31" i="28"/>
  <c r="O33" i="28"/>
  <c r="O34" i="28"/>
  <c r="O35" i="28"/>
  <c r="O36" i="28"/>
  <c r="O30" i="28"/>
  <c r="M74" i="28"/>
  <c r="M72" i="28"/>
  <c r="M75" i="28"/>
  <c r="M73" i="28"/>
  <c r="M47" i="30"/>
  <c r="M52" i="30"/>
  <c r="M51" i="30"/>
  <c r="M48" i="30"/>
  <c r="M50" i="30"/>
  <c r="M49" i="30"/>
  <c r="N68" i="28"/>
  <c r="N38" i="28"/>
  <c r="N32" i="28"/>
  <c r="N35" i="28"/>
  <c r="N30" i="28"/>
  <c r="N37" i="28"/>
  <c r="N34" i="28"/>
  <c r="N31" i="28"/>
  <c r="N33" i="28"/>
  <c r="N36" i="28"/>
  <c r="M70" i="28"/>
  <c r="N69" i="28"/>
  <c r="O24" i="30"/>
  <c r="O23" i="30"/>
  <c r="O22" i="30"/>
  <c r="O26" i="30"/>
  <c r="O25" i="30"/>
  <c r="O21" i="30"/>
  <c r="N71" i="28"/>
  <c r="M35" i="28"/>
  <c r="M30" i="28"/>
  <c r="M31" i="28"/>
  <c r="M37" i="28"/>
  <c r="M36" i="28"/>
  <c r="M34" i="28"/>
  <c r="M33" i="28"/>
  <c r="M32" i="28"/>
  <c r="O38" i="28"/>
  <c r="N7" i="30"/>
  <c r="M23" i="30"/>
  <c r="M22" i="30"/>
  <c r="N7" i="28"/>
  <c r="M67" i="28"/>
  <c r="O20" i="30"/>
  <c r="O55" i="28"/>
  <c r="M38" i="30"/>
  <c r="M38" i="28"/>
  <c r="O45" i="28"/>
  <c r="M55" i="28"/>
  <c r="M33" i="30"/>
  <c r="M20" i="30"/>
  <c r="N33" i="30"/>
  <c r="O38" i="30"/>
  <c r="O45" i="30" s="1"/>
  <c r="N12" i="30"/>
  <c r="N46" i="30"/>
  <c r="N38" i="30"/>
  <c r="M21" i="30"/>
  <c r="O7" i="30"/>
  <c r="O12" i="30"/>
  <c r="M12" i="30"/>
  <c r="T46" i="30"/>
  <c r="O46" i="30"/>
  <c r="M46" i="30"/>
  <c r="T38" i="30"/>
  <c r="T20" i="30"/>
  <c r="M29" i="28"/>
  <c r="O67" i="28"/>
  <c r="M45" i="28"/>
  <c r="N45" i="28"/>
  <c r="T45" i="28"/>
  <c r="N67" i="28"/>
  <c r="T67" i="28"/>
  <c r="T55" i="28"/>
  <c r="N55" i="28"/>
  <c r="M7" i="28"/>
  <c r="M17" i="28"/>
  <c r="O7" i="28"/>
  <c r="T29" i="28"/>
  <c r="T17" i="28"/>
  <c r="T7" i="28"/>
  <c r="O29" i="28"/>
  <c r="O17" i="28"/>
  <c r="N17" i="28"/>
  <c r="N29" i="28"/>
  <c r="T38" i="28"/>
  <c r="W3" i="22"/>
  <c r="W3" i="45" s="1"/>
  <c r="W50" i="45" s="1"/>
  <c r="M97" i="45" s="1"/>
  <c r="W3" i="21"/>
  <c r="W27" i="21" s="1"/>
  <c r="V3" i="20"/>
  <c r="V12" i="20" s="1"/>
  <c r="L21" i="20" s="1"/>
  <c r="L21" i="19"/>
  <c r="V12" i="19"/>
  <c r="N19" i="30" l="1"/>
  <c r="M19" i="30"/>
  <c r="N45" i="30"/>
  <c r="M66" i="28"/>
  <c r="N28" i="28"/>
  <c r="M45" i="30"/>
  <c r="O66" i="28"/>
  <c r="M28" i="28"/>
  <c r="N66" i="28"/>
  <c r="W3" i="23"/>
  <c r="W3" i="33" s="1"/>
  <c r="M51" i="21"/>
  <c r="W27" i="22"/>
  <c r="M51" i="22" s="1"/>
  <c r="O19" i="30"/>
  <c r="T19" i="30"/>
  <c r="T45" i="30"/>
  <c r="T66" i="28"/>
  <c r="O28" i="28"/>
  <c r="T28" i="28"/>
  <c r="W38" i="33" l="1"/>
  <c r="M73" i="33"/>
  <c r="W3" i="28"/>
  <c r="W3" i="12"/>
  <c r="W3" i="30"/>
  <c r="W27" i="23"/>
  <c r="M51" i="23"/>
  <c r="C103" i="12"/>
  <c r="W41" i="28" l="1"/>
  <c r="M79" i="28"/>
  <c r="W29" i="30"/>
  <c r="M55" i="30"/>
  <c r="M99" i="12"/>
  <c r="W51" i="12"/>
  <c r="J95" i="12"/>
  <c r="J143" i="12" s="1"/>
  <c r="J96" i="12"/>
  <c r="J144" i="12" s="1"/>
  <c r="T55" i="12"/>
  <c r="T56" i="12"/>
  <c r="T57" i="12"/>
  <c r="T58" i="12"/>
  <c r="T59" i="12"/>
  <c r="T60" i="12"/>
  <c r="T61" i="12"/>
  <c r="T62" i="12"/>
  <c r="T63" i="12"/>
  <c r="T64" i="12"/>
  <c r="T67" i="12"/>
  <c r="T68" i="12"/>
  <c r="T69" i="12"/>
  <c r="T70" i="12"/>
  <c r="T71" i="12"/>
  <c r="T72" i="12"/>
  <c r="T73" i="12"/>
  <c r="T74" i="12"/>
  <c r="T75" i="12"/>
  <c r="T76" i="12"/>
  <c r="T77" i="12"/>
  <c r="T78" i="12"/>
  <c r="T79" i="12"/>
  <c r="T80" i="12"/>
  <c r="T81" i="12"/>
  <c r="T82" i="12"/>
  <c r="T83" i="12"/>
  <c r="T84" i="12"/>
  <c r="T85" i="12"/>
  <c r="T86" i="12"/>
  <c r="T87" i="12"/>
  <c r="T88" i="12"/>
  <c r="T89" i="12"/>
  <c r="T90" i="12"/>
  <c r="T91" i="12"/>
  <c r="T92" i="12"/>
  <c r="T93" i="12"/>
  <c r="T7" i="12"/>
  <c r="T8" i="12"/>
  <c r="T9" i="12"/>
  <c r="T10" i="12"/>
  <c r="T11" i="12"/>
  <c r="T12" i="12"/>
  <c r="T13" i="12"/>
  <c r="T14" i="12"/>
  <c r="T15" i="12"/>
  <c r="T16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95" i="12" l="1"/>
  <c r="T96" i="12"/>
  <c r="T46" i="12"/>
  <c r="T94" i="12"/>
  <c r="T48" i="12"/>
  <c r="E71" i="23" l="1"/>
  <c r="D71" i="23"/>
  <c r="C71" i="23"/>
  <c r="E70" i="23"/>
  <c r="D70" i="23"/>
  <c r="C70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45" i="23"/>
  <c r="D45" i="23"/>
  <c r="C45" i="23"/>
  <c r="J31" i="23"/>
  <c r="E31" i="23"/>
  <c r="D31" i="23"/>
  <c r="C31" i="23"/>
  <c r="J21" i="23"/>
  <c r="J69" i="23" s="1"/>
  <c r="M69" i="23" s="1"/>
  <c r="E21" i="23"/>
  <c r="D21" i="23"/>
  <c r="C21" i="23"/>
  <c r="J7" i="23"/>
  <c r="E7" i="23"/>
  <c r="D7" i="23"/>
  <c r="C7" i="23"/>
  <c r="E45" i="22"/>
  <c r="D45" i="22"/>
  <c r="C45" i="22"/>
  <c r="J31" i="22"/>
  <c r="J48" i="22" s="1"/>
  <c r="E31" i="22"/>
  <c r="D31" i="22"/>
  <c r="C31" i="22"/>
  <c r="J21" i="22"/>
  <c r="J69" i="22" s="1"/>
  <c r="M69" i="22" s="1"/>
  <c r="E21" i="22"/>
  <c r="D21" i="22"/>
  <c r="C21" i="22"/>
  <c r="J7" i="22"/>
  <c r="E7" i="22"/>
  <c r="D7" i="22"/>
  <c r="C7" i="22"/>
  <c r="C56" i="21"/>
  <c r="D56" i="21"/>
  <c r="E56" i="21"/>
  <c r="C57" i="21"/>
  <c r="D57" i="21"/>
  <c r="E57" i="21"/>
  <c r="C58" i="21"/>
  <c r="D58" i="21"/>
  <c r="E58" i="21"/>
  <c r="C59" i="21"/>
  <c r="D59" i="21"/>
  <c r="E59" i="21"/>
  <c r="C60" i="21"/>
  <c r="D60" i="21"/>
  <c r="E60" i="21"/>
  <c r="C61" i="21"/>
  <c r="D61" i="21"/>
  <c r="E61" i="21"/>
  <c r="C62" i="21"/>
  <c r="D62" i="21"/>
  <c r="E62" i="21"/>
  <c r="C63" i="21"/>
  <c r="D63" i="21"/>
  <c r="E63" i="21"/>
  <c r="C64" i="21"/>
  <c r="D64" i="21"/>
  <c r="E64" i="21"/>
  <c r="C65" i="21"/>
  <c r="D65" i="21"/>
  <c r="E65" i="21"/>
  <c r="C66" i="21"/>
  <c r="D66" i="21"/>
  <c r="E66" i="21"/>
  <c r="C67" i="21"/>
  <c r="D67" i="21"/>
  <c r="E67" i="21"/>
  <c r="C68" i="21"/>
  <c r="D68" i="21"/>
  <c r="E68" i="21"/>
  <c r="C70" i="21"/>
  <c r="D70" i="21"/>
  <c r="E70" i="21"/>
  <c r="C71" i="21"/>
  <c r="D71" i="21"/>
  <c r="E71" i="21"/>
  <c r="G12" i="16"/>
  <c r="E45" i="21"/>
  <c r="D45" i="21"/>
  <c r="C45" i="21"/>
  <c r="J31" i="21"/>
  <c r="E31" i="21"/>
  <c r="D31" i="21"/>
  <c r="C31" i="21"/>
  <c r="E7" i="21"/>
  <c r="D7" i="21"/>
  <c r="C7" i="21"/>
  <c r="J21" i="21"/>
  <c r="J69" i="21" s="1"/>
  <c r="E21" i="21"/>
  <c r="D21" i="21"/>
  <c r="C21" i="21"/>
  <c r="D9" i="20"/>
  <c r="N7" i="20" s="1"/>
  <c r="C9" i="20"/>
  <c r="M8" i="20" s="1"/>
  <c r="B9" i="20"/>
  <c r="L7" i="20" s="1"/>
  <c r="A23" i="20"/>
  <c r="A14" i="20"/>
  <c r="D26" i="20"/>
  <c r="C26" i="20"/>
  <c r="B26" i="20"/>
  <c r="D25" i="20"/>
  <c r="C25" i="20"/>
  <c r="B25" i="20"/>
  <c r="D18" i="20"/>
  <c r="C18" i="20"/>
  <c r="B18" i="20"/>
  <c r="L17" i="20" s="1"/>
  <c r="C69" i="22" l="1"/>
  <c r="D69" i="22"/>
  <c r="E69" i="22"/>
  <c r="J55" i="23"/>
  <c r="M55" i="23" s="1"/>
  <c r="J55" i="22"/>
  <c r="M55" i="22" s="1"/>
  <c r="J48" i="21"/>
  <c r="T45" i="21" s="1"/>
  <c r="J55" i="21"/>
  <c r="T23" i="21"/>
  <c r="T22" i="21"/>
  <c r="S16" i="20"/>
  <c r="W16" i="20" s="1"/>
  <c r="S17" i="20"/>
  <c r="W17" i="20" s="1"/>
  <c r="S8" i="20"/>
  <c r="W8" i="20" s="1"/>
  <c r="S7" i="20"/>
  <c r="W7" i="20" s="1"/>
  <c r="I27" i="20"/>
  <c r="L27" i="20" s="1"/>
  <c r="C27" i="20"/>
  <c r="N8" i="20"/>
  <c r="N9" i="20" s="1"/>
  <c r="L8" i="20"/>
  <c r="L9" i="20" s="1"/>
  <c r="O23" i="21"/>
  <c r="O22" i="21"/>
  <c r="O37" i="21"/>
  <c r="O40" i="21"/>
  <c r="O32" i="21"/>
  <c r="O35" i="21"/>
  <c r="O43" i="21"/>
  <c r="O33" i="21"/>
  <c r="O34" i="21"/>
  <c r="O38" i="21"/>
  <c r="O44" i="21"/>
  <c r="O41" i="21"/>
  <c r="O39" i="21"/>
  <c r="O42" i="21"/>
  <c r="O36" i="21"/>
  <c r="O22" i="22"/>
  <c r="O23" i="22"/>
  <c r="O46" i="22"/>
  <c r="O47" i="22"/>
  <c r="N23" i="21"/>
  <c r="N22" i="21"/>
  <c r="C55" i="21"/>
  <c r="M14" i="21"/>
  <c r="M10" i="21"/>
  <c r="M18" i="21"/>
  <c r="M13" i="21"/>
  <c r="M9" i="21"/>
  <c r="M17" i="21"/>
  <c r="M19" i="21"/>
  <c r="M12" i="21"/>
  <c r="M20" i="21"/>
  <c r="M16" i="21"/>
  <c r="M15" i="21"/>
  <c r="M8" i="21"/>
  <c r="M11" i="21"/>
  <c r="C48" i="21"/>
  <c r="M47" i="21"/>
  <c r="M46" i="21"/>
  <c r="M10" i="22"/>
  <c r="M18" i="22"/>
  <c r="M13" i="22"/>
  <c r="M15" i="22"/>
  <c r="M16" i="22"/>
  <c r="M12" i="22"/>
  <c r="M11" i="22"/>
  <c r="M19" i="22"/>
  <c r="M8" i="22"/>
  <c r="M14" i="22"/>
  <c r="M20" i="22"/>
  <c r="M9" i="22"/>
  <c r="M17" i="22"/>
  <c r="M33" i="22"/>
  <c r="M41" i="22"/>
  <c r="M36" i="22"/>
  <c r="M44" i="22"/>
  <c r="M38" i="22"/>
  <c r="M39" i="22"/>
  <c r="M34" i="22"/>
  <c r="M42" i="22"/>
  <c r="M37" i="22"/>
  <c r="M35" i="22"/>
  <c r="M43" i="22"/>
  <c r="M40" i="22"/>
  <c r="M32" i="22"/>
  <c r="N46" i="22"/>
  <c r="N47" i="22"/>
  <c r="N47" i="21"/>
  <c r="N46" i="21"/>
  <c r="D24" i="22"/>
  <c r="N7" i="22" s="1"/>
  <c r="N15" i="22"/>
  <c r="N10" i="22"/>
  <c r="N18" i="22"/>
  <c r="N17" i="22"/>
  <c r="N13" i="22"/>
  <c r="N8" i="22"/>
  <c r="N12" i="22"/>
  <c r="N16" i="22"/>
  <c r="N9" i="22"/>
  <c r="N11" i="22"/>
  <c r="N19" i="22"/>
  <c r="N20" i="22"/>
  <c r="N14" i="22"/>
  <c r="N38" i="22"/>
  <c r="N35" i="22"/>
  <c r="N33" i="22"/>
  <c r="N41" i="22"/>
  <c r="N36" i="22"/>
  <c r="N44" i="22"/>
  <c r="N39" i="22"/>
  <c r="N40" i="22"/>
  <c r="N34" i="22"/>
  <c r="N42" i="22"/>
  <c r="N43" i="22"/>
  <c r="N37" i="22"/>
  <c r="N32" i="22"/>
  <c r="N40" i="21"/>
  <c r="N36" i="21"/>
  <c r="N37" i="21"/>
  <c r="N35" i="21"/>
  <c r="N43" i="21"/>
  <c r="N38" i="21"/>
  <c r="N33" i="21"/>
  <c r="N41" i="21"/>
  <c r="N44" i="21"/>
  <c r="N42" i="21"/>
  <c r="N32" i="21"/>
  <c r="N39" i="21"/>
  <c r="N34" i="21"/>
  <c r="N11" i="21"/>
  <c r="N19" i="21"/>
  <c r="N14" i="21"/>
  <c r="N10" i="21"/>
  <c r="N9" i="21"/>
  <c r="N17" i="21"/>
  <c r="N16" i="21"/>
  <c r="N12" i="21"/>
  <c r="N20" i="21"/>
  <c r="N8" i="21"/>
  <c r="N15" i="21"/>
  <c r="N18" i="21"/>
  <c r="N13" i="21"/>
  <c r="O16" i="21"/>
  <c r="O19" i="21"/>
  <c r="O18" i="21"/>
  <c r="O13" i="21"/>
  <c r="O11" i="21"/>
  <c r="O12" i="21"/>
  <c r="O14" i="21"/>
  <c r="O8" i="21"/>
  <c r="O9" i="21"/>
  <c r="O17" i="21"/>
  <c r="O20" i="21"/>
  <c r="O10" i="21"/>
  <c r="O15" i="21"/>
  <c r="O46" i="21"/>
  <c r="O47" i="21"/>
  <c r="O12" i="22"/>
  <c r="O20" i="22"/>
  <c r="O9" i="22"/>
  <c r="O15" i="22"/>
  <c r="O8" i="22"/>
  <c r="O10" i="22"/>
  <c r="O18" i="22"/>
  <c r="O13" i="22"/>
  <c r="O17" i="22"/>
  <c r="O16" i="22"/>
  <c r="O14" i="22"/>
  <c r="O11" i="22"/>
  <c r="O19" i="22"/>
  <c r="O35" i="22"/>
  <c r="O43" i="22"/>
  <c r="O38" i="22"/>
  <c r="O33" i="22"/>
  <c r="O41" i="22"/>
  <c r="O37" i="22"/>
  <c r="O40" i="22"/>
  <c r="O36" i="22"/>
  <c r="O44" i="22"/>
  <c r="O39" i="22"/>
  <c r="O32" i="22"/>
  <c r="O34" i="22"/>
  <c r="O42" i="22"/>
  <c r="N23" i="22"/>
  <c r="N22" i="22"/>
  <c r="T39" i="21"/>
  <c r="T34" i="21"/>
  <c r="T42" i="21"/>
  <c r="T37" i="21"/>
  <c r="T44" i="21"/>
  <c r="T40" i="21"/>
  <c r="T35" i="21"/>
  <c r="T43" i="21"/>
  <c r="T32" i="21"/>
  <c r="T38" i="21"/>
  <c r="T36" i="21"/>
  <c r="T33" i="21"/>
  <c r="T41" i="21"/>
  <c r="C24" i="21"/>
  <c r="M21" i="21" s="1"/>
  <c r="M23" i="21"/>
  <c r="M22" i="21"/>
  <c r="M35" i="21"/>
  <c r="M43" i="21"/>
  <c r="M32" i="21"/>
  <c r="M38" i="21"/>
  <c r="M39" i="21"/>
  <c r="M40" i="21"/>
  <c r="M33" i="21"/>
  <c r="M41" i="21"/>
  <c r="M37" i="21"/>
  <c r="M36" i="21"/>
  <c r="M44" i="21"/>
  <c r="M34" i="21"/>
  <c r="M42" i="21"/>
  <c r="M23" i="22"/>
  <c r="M22" i="22"/>
  <c r="M47" i="22"/>
  <c r="M46" i="22"/>
  <c r="C24" i="23"/>
  <c r="M22" i="23" s="1"/>
  <c r="M9" i="23"/>
  <c r="M10" i="23"/>
  <c r="M11" i="23"/>
  <c r="M12" i="23"/>
  <c r="M13" i="23"/>
  <c r="M14" i="23"/>
  <c r="M15" i="23"/>
  <c r="M16" i="23"/>
  <c r="M17" i="23"/>
  <c r="M18" i="23"/>
  <c r="M19" i="23"/>
  <c r="M20" i="23"/>
  <c r="M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8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32" i="23"/>
  <c r="M47" i="23"/>
  <c r="M46" i="23"/>
  <c r="O46" i="23"/>
  <c r="O4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T8" i="23"/>
  <c r="T9" i="23"/>
  <c r="T10" i="23"/>
  <c r="T11" i="23"/>
  <c r="T12" i="23"/>
  <c r="T13" i="23"/>
  <c r="T14" i="23"/>
  <c r="T15" i="23"/>
  <c r="T16" i="23"/>
  <c r="T17" i="23"/>
  <c r="T18" i="23"/>
  <c r="T19" i="23"/>
  <c r="T20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T32" i="23"/>
  <c r="T33" i="23"/>
  <c r="T34" i="23"/>
  <c r="T35" i="23"/>
  <c r="T36" i="23"/>
  <c r="T37" i="23"/>
  <c r="T38" i="23"/>
  <c r="T39" i="23"/>
  <c r="T40" i="23"/>
  <c r="T41" i="23"/>
  <c r="T42" i="23"/>
  <c r="T43" i="23"/>
  <c r="T44" i="23"/>
  <c r="N47" i="23"/>
  <c r="N46" i="23"/>
  <c r="T46" i="23"/>
  <c r="T47" i="23"/>
  <c r="T32" i="22"/>
  <c r="T33" i="22"/>
  <c r="T34" i="22"/>
  <c r="T35" i="22"/>
  <c r="T36" i="22"/>
  <c r="T37" i="22"/>
  <c r="T38" i="22"/>
  <c r="T39" i="22"/>
  <c r="T40" i="22"/>
  <c r="T41" i="22"/>
  <c r="T42" i="22"/>
  <c r="T43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2" i="22"/>
  <c r="T23" i="22"/>
  <c r="E24" i="23"/>
  <c r="O22" i="23" s="1"/>
  <c r="E48" i="21"/>
  <c r="L13" i="16"/>
  <c r="E24" i="21"/>
  <c r="N17" i="20"/>
  <c r="D24" i="23"/>
  <c r="N23" i="23" s="1"/>
  <c r="J24" i="23"/>
  <c r="D48" i="21"/>
  <c r="N16" i="20"/>
  <c r="L10" i="16"/>
  <c r="K27" i="16"/>
  <c r="L27" i="16" s="1"/>
  <c r="D69" i="21"/>
  <c r="L16" i="20"/>
  <c r="L18" i="20" s="1"/>
  <c r="K10" i="16"/>
  <c r="D55" i="21"/>
  <c r="E55" i="21"/>
  <c r="K42" i="16"/>
  <c r="L42" i="16" s="1"/>
  <c r="E69" i="21"/>
  <c r="C69" i="21"/>
  <c r="K12" i="16"/>
  <c r="L12" i="16" s="1"/>
  <c r="K40" i="16"/>
  <c r="L40" i="16" s="1"/>
  <c r="K39" i="16"/>
  <c r="L39" i="16" s="1"/>
  <c r="C55" i="23"/>
  <c r="E55" i="23"/>
  <c r="D55" i="23"/>
  <c r="D69" i="23"/>
  <c r="K43" i="16"/>
  <c r="L43" i="16" s="1"/>
  <c r="C48" i="23"/>
  <c r="E48" i="23"/>
  <c r="J48" i="23"/>
  <c r="C69" i="23"/>
  <c r="E69" i="23"/>
  <c r="D48" i="23"/>
  <c r="C55" i="22"/>
  <c r="C24" i="22"/>
  <c r="M7" i="22" s="1"/>
  <c r="E55" i="22"/>
  <c r="E24" i="22"/>
  <c r="J24" i="22"/>
  <c r="K24" i="16"/>
  <c r="L24" i="16" s="1"/>
  <c r="K25" i="16"/>
  <c r="L25" i="16" s="1"/>
  <c r="C48" i="22"/>
  <c r="M45" i="22" s="1"/>
  <c r="D55" i="22"/>
  <c r="D48" i="22"/>
  <c r="N31" i="22" s="1"/>
  <c r="K28" i="16"/>
  <c r="L28" i="16" s="1"/>
  <c r="E48" i="22"/>
  <c r="D24" i="21"/>
  <c r="J24" i="21"/>
  <c r="M16" i="20"/>
  <c r="M17" i="20"/>
  <c r="M7" i="20"/>
  <c r="M9" i="20" s="1"/>
  <c r="B27" i="20"/>
  <c r="D27" i="20"/>
  <c r="T22" i="23" l="1"/>
  <c r="J72" i="23"/>
  <c r="M72" i="23" s="1"/>
  <c r="T7" i="22"/>
  <c r="M24" i="16" s="1"/>
  <c r="J72" i="22"/>
  <c r="M72" i="22" s="1"/>
  <c r="J72" i="21"/>
  <c r="M21" i="23"/>
  <c r="M7" i="23"/>
  <c r="M24" i="23" s="1"/>
  <c r="M9" i="16"/>
  <c r="T21" i="21"/>
  <c r="T7" i="21"/>
  <c r="X7" i="21" s="1"/>
  <c r="M23" i="23"/>
  <c r="N21" i="22"/>
  <c r="N24" i="22" s="1"/>
  <c r="N21" i="23"/>
  <c r="S9" i="20"/>
  <c r="W9" i="20" s="1"/>
  <c r="S18" i="20"/>
  <c r="W18" i="20" s="1"/>
  <c r="E72" i="21"/>
  <c r="O21" i="23"/>
  <c r="O23" i="23"/>
  <c r="O7" i="23"/>
  <c r="O7" i="21"/>
  <c r="M7" i="21"/>
  <c r="M24" i="21" s="1"/>
  <c r="N7" i="23"/>
  <c r="N22" i="23"/>
  <c r="O21" i="21"/>
  <c r="C72" i="21"/>
  <c r="T21" i="23"/>
  <c r="T23" i="23"/>
  <c r="T7" i="23"/>
  <c r="M39" i="16" s="1"/>
  <c r="T31" i="21"/>
  <c r="T48" i="21" s="1"/>
  <c r="G42" i="16"/>
  <c r="G39" i="16"/>
  <c r="K46" i="16"/>
  <c r="L46" i="16" s="1"/>
  <c r="O21" i="22"/>
  <c r="N18" i="20"/>
  <c r="T21" i="22"/>
  <c r="M25" i="16" s="1"/>
  <c r="K15" i="16"/>
  <c r="L15" i="16" s="1"/>
  <c r="M21" i="22"/>
  <c r="M24" i="22" s="1"/>
  <c r="O7" i="22"/>
  <c r="K16" i="16"/>
  <c r="L16" i="16" s="1"/>
  <c r="M18" i="20"/>
  <c r="K45" i="16"/>
  <c r="L45" i="16" s="1"/>
  <c r="D72" i="21"/>
  <c r="C72" i="23"/>
  <c r="T31" i="23"/>
  <c r="M42" i="16" s="1"/>
  <c r="M31" i="23"/>
  <c r="T45" i="23"/>
  <c r="M43" i="16" s="1"/>
  <c r="M45" i="23"/>
  <c r="D72" i="23"/>
  <c r="N31" i="23"/>
  <c r="E72" i="23"/>
  <c r="N45" i="23"/>
  <c r="O31" i="23"/>
  <c r="O45" i="23"/>
  <c r="E72" i="22"/>
  <c r="O31" i="22"/>
  <c r="D72" i="22"/>
  <c r="N45" i="22"/>
  <c r="N48" i="22" s="1"/>
  <c r="K31" i="16"/>
  <c r="L31" i="16" s="1"/>
  <c r="G27" i="16"/>
  <c r="T31" i="22"/>
  <c r="M27" i="16" s="1"/>
  <c r="T45" i="22"/>
  <c r="M28" i="16" s="1"/>
  <c r="G24" i="16"/>
  <c r="C72" i="22"/>
  <c r="M31" i="22"/>
  <c r="M48" i="22" s="1"/>
  <c r="O45" i="22"/>
  <c r="K30" i="16"/>
  <c r="L30" i="16" s="1"/>
  <c r="N21" i="21"/>
  <c r="N7" i="21"/>
  <c r="N31" i="21"/>
  <c r="N45" i="21"/>
  <c r="O31" i="21"/>
  <c r="O45" i="21"/>
  <c r="M12" i="16"/>
  <c r="M31" i="21"/>
  <c r="M45" i="21"/>
  <c r="D18" i="19"/>
  <c r="N17" i="19" s="1"/>
  <c r="C18" i="19"/>
  <c r="M17" i="19" s="1"/>
  <c r="D26" i="19"/>
  <c r="C26" i="19"/>
  <c r="B26" i="19"/>
  <c r="D25" i="19"/>
  <c r="C25" i="19"/>
  <c r="B25" i="19"/>
  <c r="B18" i="19"/>
  <c r="L17" i="19" s="1"/>
  <c r="S17" i="19"/>
  <c r="W17" i="19" s="1"/>
  <c r="S16" i="19"/>
  <c r="W16" i="19" s="1"/>
  <c r="S8" i="19"/>
  <c r="W8" i="19" s="1"/>
  <c r="N8" i="19"/>
  <c r="L8" i="19"/>
  <c r="M8" i="19"/>
  <c r="M7" i="19"/>
  <c r="T24" i="21" l="1"/>
  <c r="N24" i="23"/>
  <c r="O24" i="21"/>
  <c r="T24" i="22"/>
  <c r="O24" i="23"/>
  <c r="T24" i="23"/>
  <c r="M40" i="16"/>
  <c r="O24" i="22"/>
  <c r="N16" i="19"/>
  <c r="N18" i="19" s="1"/>
  <c r="G15" i="16"/>
  <c r="C27" i="19"/>
  <c r="M16" i="19"/>
  <c r="M18" i="19" s="1"/>
  <c r="S18" i="19"/>
  <c r="W18" i="19" s="1"/>
  <c r="G9" i="16"/>
  <c r="N24" i="21"/>
  <c r="M13" i="16"/>
  <c r="M10" i="16"/>
  <c r="G45" i="16"/>
  <c r="N48" i="23"/>
  <c r="M48" i="23"/>
  <c r="O48" i="23"/>
  <c r="T48" i="23"/>
  <c r="T48" i="22"/>
  <c r="G30" i="16"/>
  <c r="O48" i="22"/>
  <c r="N48" i="21"/>
  <c r="O48" i="21"/>
  <c r="M48" i="21"/>
  <c r="L16" i="19"/>
  <c r="L18" i="19" s="1"/>
  <c r="S7" i="19"/>
  <c r="L7" i="19"/>
  <c r="L9" i="19" s="1"/>
  <c r="N7" i="19"/>
  <c r="M9" i="19"/>
  <c r="B27" i="19"/>
  <c r="D27" i="19"/>
  <c r="S9" i="19" l="1"/>
  <c r="W9" i="19" s="1"/>
  <c r="W7" i="19"/>
  <c r="N9" i="19"/>
  <c r="L9" i="16"/>
  <c r="K9" i="16"/>
  <c r="M7" i="12" l="1"/>
  <c r="N7" i="12"/>
  <c r="M8" i="12"/>
  <c r="N8" i="12"/>
  <c r="M9" i="12"/>
  <c r="N9" i="12"/>
  <c r="M10" i="12"/>
  <c r="N10" i="12"/>
  <c r="M11" i="12"/>
  <c r="N11" i="12"/>
  <c r="M12" i="12"/>
  <c r="N12" i="12"/>
  <c r="M13" i="12"/>
  <c r="N13" i="12"/>
  <c r="M14" i="12"/>
  <c r="N14" i="12"/>
  <c r="M15" i="12"/>
  <c r="N15" i="12"/>
  <c r="M16" i="12"/>
  <c r="N16" i="12"/>
  <c r="M17" i="12"/>
  <c r="N17" i="12"/>
  <c r="M18" i="12"/>
  <c r="N18" i="12"/>
  <c r="M19" i="12"/>
  <c r="N19" i="12"/>
  <c r="M20" i="12"/>
  <c r="N20" i="12"/>
  <c r="M21" i="12"/>
  <c r="N21" i="12"/>
  <c r="M22" i="12"/>
  <c r="N22" i="12"/>
  <c r="M23" i="12"/>
  <c r="N23" i="12"/>
  <c r="M24" i="12"/>
  <c r="N24" i="12"/>
  <c r="M25" i="12"/>
  <c r="N25" i="12"/>
  <c r="M26" i="12"/>
  <c r="N26" i="12"/>
  <c r="M27" i="12"/>
  <c r="N27" i="12"/>
  <c r="M28" i="12"/>
  <c r="N28" i="12"/>
  <c r="M29" i="12"/>
  <c r="N29" i="12"/>
  <c r="M30" i="12"/>
  <c r="N30" i="12"/>
  <c r="M31" i="12"/>
  <c r="N31" i="12"/>
  <c r="M32" i="12"/>
  <c r="N32" i="12"/>
  <c r="M33" i="12"/>
  <c r="N33" i="12"/>
  <c r="M34" i="12"/>
  <c r="N34" i="12"/>
  <c r="M35" i="12"/>
  <c r="N35" i="12"/>
  <c r="M36" i="12"/>
  <c r="N36" i="12"/>
  <c r="M37" i="12"/>
  <c r="N37" i="12"/>
  <c r="M38" i="12"/>
  <c r="N38" i="12"/>
  <c r="M39" i="12"/>
  <c r="N39" i="12"/>
  <c r="M40" i="12"/>
  <c r="N40" i="12"/>
  <c r="M41" i="12"/>
  <c r="N41" i="12"/>
  <c r="M42" i="12"/>
  <c r="N42" i="12"/>
  <c r="M43" i="12"/>
  <c r="N43" i="12"/>
  <c r="M44" i="12"/>
  <c r="N44" i="12"/>
  <c r="M45" i="12"/>
  <c r="N45" i="12"/>
  <c r="N55" i="12" l="1"/>
  <c r="O55" i="12"/>
  <c r="N56" i="12"/>
  <c r="O56" i="12"/>
  <c r="N57" i="12"/>
  <c r="O57" i="12"/>
  <c r="N58" i="12"/>
  <c r="O58" i="12"/>
  <c r="N59" i="12"/>
  <c r="O59" i="12"/>
  <c r="N60" i="12"/>
  <c r="O60" i="12"/>
  <c r="N61" i="12"/>
  <c r="O61" i="12"/>
  <c r="N62" i="12"/>
  <c r="O62" i="12"/>
  <c r="N63" i="12"/>
  <c r="O63" i="12"/>
  <c r="N64" i="12"/>
  <c r="O64" i="12"/>
  <c r="N65" i="12"/>
  <c r="O65" i="12"/>
  <c r="N66" i="12"/>
  <c r="O66" i="12"/>
  <c r="N67" i="12"/>
  <c r="O67" i="12"/>
  <c r="N68" i="12"/>
  <c r="O68" i="12"/>
  <c r="N69" i="12"/>
  <c r="O69" i="12"/>
  <c r="N70" i="12"/>
  <c r="O70" i="12"/>
  <c r="N71" i="12"/>
  <c r="O71" i="12"/>
  <c r="N72" i="12"/>
  <c r="O72" i="12"/>
  <c r="N73" i="12"/>
  <c r="O73" i="12"/>
  <c r="N74" i="12"/>
  <c r="O74" i="12"/>
  <c r="N75" i="12"/>
  <c r="O75" i="12"/>
  <c r="N76" i="12"/>
  <c r="O76" i="12"/>
  <c r="N77" i="12"/>
  <c r="O77" i="12"/>
  <c r="N78" i="12"/>
  <c r="O78" i="12"/>
  <c r="N79" i="12"/>
  <c r="O79" i="12"/>
  <c r="N80" i="12"/>
  <c r="O80" i="12"/>
  <c r="N81" i="12"/>
  <c r="O81" i="12"/>
  <c r="N82" i="12"/>
  <c r="O82" i="12"/>
  <c r="N83" i="12"/>
  <c r="O83" i="12"/>
  <c r="N84" i="12"/>
  <c r="O84" i="12"/>
  <c r="N85" i="12"/>
  <c r="O85" i="12"/>
  <c r="N86" i="12"/>
  <c r="O86" i="12"/>
  <c r="N87" i="12"/>
  <c r="O87" i="12"/>
  <c r="N88" i="12"/>
  <c r="O88" i="12"/>
  <c r="N89" i="12"/>
  <c r="O89" i="12"/>
  <c r="N90" i="12"/>
  <c r="O90" i="12"/>
  <c r="N91" i="12"/>
  <c r="O91" i="12"/>
  <c r="N92" i="12"/>
  <c r="O92" i="12"/>
  <c r="N93" i="12"/>
  <c r="O93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N46" i="12"/>
  <c r="D95" i="12"/>
  <c r="D143" i="12" s="1"/>
  <c r="E95" i="12"/>
  <c r="E143" i="12" s="1"/>
  <c r="D96" i="12"/>
  <c r="D144" i="12" s="1"/>
  <c r="E96" i="12"/>
  <c r="E144" i="12" s="1"/>
  <c r="N48" i="12"/>
  <c r="O94" i="12" l="1"/>
  <c r="N94" i="12"/>
  <c r="O46" i="12"/>
  <c r="O96" i="12"/>
  <c r="O95" i="12"/>
  <c r="O48" i="12"/>
  <c r="N96" i="12"/>
  <c r="N95" i="12"/>
  <c r="C95" i="12"/>
  <c r="C143" i="12" s="1"/>
  <c r="C96" i="12"/>
  <c r="C144" i="12" s="1"/>
  <c r="M93" i="12"/>
  <c r="M92" i="12"/>
  <c r="M91" i="12"/>
  <c r="M90" i="12"/>
  <c r="M89" i="12"/>
  <c r="M88" i="12"/>
  <c r="M87" i="12"/>
  <c r="M86" i="12"/>
  <c r="M85" i="12"/>
  <c r="M84" i="12"/>
  <c r="M83" i="12"/>
  <c r="M82" i="12"/>
  <c r="M81" i="12"/>
  <c r="M80" i="12"/>
  <c r="M79" i="12"/>
  <c r="M78" i="12"/>
  <c r="M77" i="12"/>
  <c r="M76" i="12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48" i="12"/>
  <c r="M46" i="12" l="1"/>
  <c r="M94" i="12"/>
  <c r="M96" i="12"/>
  <c r="M95" i="12"/>
</calcChain>
</file>

<file path=xl/sharedStrings.xml><?xml version="1.0" encoding="utf-8"?>
<sst xmlns="http://schemas.openxmlformats.org/spreadsheetml/2006/main" count="1202" uniqueCount="96">
  <si>
    <t>Litros</t>
  </si>
  <si>
    <t>Euros</t>
  </si>
  <si>
    <t>TOTAL CERTIFICADO</t>
  </si>
  <si>
    <t>NACIONAL</t>
  </si>
  <si>
    <t>IMPORTADO</t>
  </si>
  <si>
    <t>TOTAL VINHO</t>
  </si>
  <si>
    <t>ALENTEJO</t>
  </si>
  <si>
    <t>ALGARVE</t>
  </si>
  <si>
    <t>BEIRAS</t>
  </si>
  <si>
    <t>LISBOA</t>
  </si>
  <si>
    <t>MINHO</t>
  </si>
  <si>
    <t>PENINSULA DE SETUBAL</t>
  </si>
  <si>
    <t>TEJO</t>
  </si>
  <si>
    <t>BEIRA ATLANTICO</t>
  </si>
  <si>
    <t>DOURO</t>
  </si>
  <si>
    <t>TERRAS DE CISTER</t>
  </si>
  <si>
    <t>TERRAS DO DAO</t>
  </si>
  <si>
    <t>TRAS OS MONTES</t>
  </si>
  <si>
    <t>BEIRA ATLÂNTICO</t>
  </si>
  <si>
    <t>TERRAS DO DÃO</t>
  </si>
  <si>
    <t>TOTAL</t>
  </si>
  <si>
    <t>VOLUME (LITROS)</t>
  </si>
  <si>
    <t>VALOR (EUROS)</t>
  </si>
  <si>
    <t>VOLUME (QUOTA)</t>
  </si>
  <si>
    <t>VALOR (QUOTA)</t>
  </si>
  <si>
    <t>REGIÃO / CANAL DISTRIBUIÇÃO</t>
  </si>
  <si>
    <t>PREÇO MÉDIO (EURO/LITRO)</t>
  </si>
  <si>
    <t>MERCADO DE VINHOS TRANQUILOS: PORTUGAL (CONTINENTE)</t>
  </si>
  <si>
    <t>DISTRIBUIÇÃO + RESTAURAÇÃO</t>
  </si>
  <si>
    <t>Peso nas vendas</t>
  </si>
  <si>
    <r>
      <t xml:space="preserve">VOLUME            </t>
    </r>
    <r>
      <rPr>
        <b/>
        <sz val="12"/>
        <color theme="8" tint="-0.249977111117893"/>
        <rFont val="Arial Narrow"/>
        <family val="2"/>
      </rPr>
      <t xml:space="preserve"> (litros)</t>
    </r>
  </si>
  <si>
    <t>DOP e IGP</t>
  </si>
  <si>
    <t>Vinho [ex-Mesa]</t>
  </si>
  <si>
    <r>
      <t xml:space="preserve">VALOR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6"/>
        <color theme="8" tint="-0.249977111117893"/>
        <rFont val="Arial Narrow"/>
        <family val="2"/>
      </rPr>
      <t xml:space="preserve">                          </t>
    </r>
    <r>
      <rPr>
        <b/>
        <sz val="12"/>
        <color theme="8" tint="-0.249977111117893"/>
        <rFont val="Arial Narrow"/>
        <family val="2"/>
      </rPr>
      <t>(euros)</t>
    </r>
  </si>
  <si>
    <r>
      <rPr>
        <b/>
        <sz val="16"/>
        <color theme="8" tint="-0.249977111117893"/>
        <rFont val="Arial Narrow"/>
        <family val="2"/>
      </rPr>
      <t xml:space="preserve">PREÇO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8"/>
        <color theme="8" tint="-0.249977111117893"/>
        <rFont val="Arial Narrow"/>
        <family val="2"/>
      </rPr>
      <t xml:space="preserve"> </t>
    </r>
    <r>
      <rPr>
        <b/>
        <sz val="12"/>
        <color theme="8" tint="-0.249977111117893"/>
        <rFont val="Arial Narrow"/>
        <family val="2"/>
      </rPr>
      <t xml:space="preserve">                                          (€/litro)</t>
    </r>
  </si>
  <si>
    <t>DISTRIBUIÇÃO</t>
  </si>
  <si>
    <t>RESTAURAÇÃO</t>
  </si>
  <si>
    <t>p.p.</t>
  </si>
  <si>
    <t>Fonte: Elaboração própria com base em dados Nielsen</t>
  </si>
  <si>
    <t>EVOLUÇÃO DAS VENDAS DE VINHO TRANQUILO NO MERCADO NACIONAL POR CANAL DE DISTRIBUIÇÃO</t>
  </si>
  <si>
    <t>CERTIFICADO</t>
  </si>
  <si>
    <t>EVOLUÇÃO DAS VENDAS DE VINHO TRANQUILO CERTIFICADO NO MERCADO NACIONAL POR CANAL DE DISTRIBUIÇÃO</t>
  </si>
  <si>
    <t>NÃO CERTIFICADO</t>
  </si>
  <si>
    <t>CERTIFICADO + NÃO CERTIFICADO</t>
  </si>
  <si>
    <t>EVOLUÇÃO DAS VENDAS DE VINHO TRANQUILO  NÃO CERTIFICADO NO MERCADO NACIONAL POR CANAL DE DISTRIBUIÇÃO</t>
  </si>
  <si>
    <t>TOTAL NÃO CERTIFICADO</t>
  </si>
  <si>
    <t xml:space="preserve"> RESTAURAÇÃO</t>
  </si>
  <si>
    <t>2. EVOLUÇÃO DAS VENDAS DE VINHO TRANQUILO NO MERCADO NACIONAL POR CANAL DE DISTRIBUIÇÃO</t>
  </si>
  <si>
    <t>1. MERCADO DE VINHOS TRANQUILOS: PORTUGAL (CONTINENTE)</t>
  </si>
  <si>
    <t>VENDAS NO MERCADO NACIONAL</t>
  </si>
  <si>
    <t>3. EVOLUÇÃO DAS VENDAS DE VINHO TRANQUILO CERTIFICADO NO MERCADO NACIONAL POR CANAL DE DISTRIBUIÇÃO</t>
  </si>
  <si>
    <t>4. EVOLUÇÃO DAS VENDAS DE VINHO TRANQUILO  NÃO CERTIFICADO NO MERCADO NACIONAL POR CANAL DE DISTRIBUIÇÃO</t>
  </si>
  <si>
    <t>8. EVOLUÇÃO DAS VENDAS NO MERCADO NACIONAL DE VINHO TRANQUILO CERTIFICADO POR REGIÃO / TIPO DE CERTIFICAÇÃO</t>
  </si>
  <si>
    <t>7. EVOLUÇÃO DAS VENDAS NO MERCADO NACIONAL DE VINHO TRANQUILO NA RESTAURAÇÃO POR TIPO DE PRODUTO / REGIÃO</t>
  </si>
  <si>
    <t>5. EVOLUÇÃO DAS VENDAS NO MERCADO NACIONAL DE VINHO TRANQUILO POR TIPO DE PRODUTO / REGIÃO</t>
  </si>
  <si>
    <t>6. EVOLUÇÃO DAS VENDAS NO MERCADO NACIONAL DE VINHO TRANQUILO NA DISTRIBUIÇÃO POR TIPO DE PRODUTO / REGIÃO</t>
  </si>
  <si>
    <t>EVOLUÇÃO DAS VENDAS NO MERCADO NACIONAL DE VINHO TRANQUILO POR TIPO DE PRODUTO / REGIÃO</t>
  </si>
  <si>
    <t>EVOLUÇÃO DAS VENDAS NO MERCADO NACIONAL DE VINHO TRANQUILO NA DISTRIBUIÇÃO POR TIPO DE PRODUTO / REGIÃO</t>
  </si>
  <si>
    <t>EVOLUÇÃO DAS VENDAS NO MERCADO NACIONAL DE VINHO TRANQUILO NA RESTAURAÇÃO POR TIPO DE PRODUTO / REGIÃO</t>
  </si>
  <si>
    <t>EVOLUÇÃO DAS VENDAS NO MERCADO NACIONAL  DE VINHO TRANQUILO CERTIFICADO POR REGIÃO / TIPO DE CERTIFICAÇÃO</t>
  </si>
  <si>
    <t>9. EVOLUÇÃO DAS VENDAS NO MERCADO NACIONAL  DE VINHO TRANQUILO CERTIFICADO NA DISTRIBUIÇÃO POR REGIÃO / TIPO DE CERTIFICAÇÃO</t>
  </si>
  <si>
    <t>10. EVOLUÇÃO DAS VENDAS NO MERCADO NACIONAL  DE VINHO TRANQUILO CERTIFICADO NA RESTAURAÇÃO POR REGIÃO / TIPO DE CERTIFICAÇÃO</t>
  </si>
  <si>
    <t>EVOLUÇÃO DAS VENDAS NO MERCADO NACIONAL  DE VINHO TRANQUILO CERTIFICADO  POR REGIÃO / CANAL DE DISTRIBUIÇÃO</t>
  </si>
  <si>
    <t>11. EVOLUÇÃO DAS VENDAS NO MERCADO NACIONAL  DE VINHO TRANQUILO CERTIFICADO  POR REGIÃO / CANAL DE DISTRIBUIÇÃO</t>
  </si>
  <si>
    <t>BAG.BOX</t>
  </si>
  <si>
    <t>BARRIL</t>
  </si>
  <si>
    <t>GARRAFA</t>
  </si>
  <si>
    <t>GARRAFAO</t>
  </si>
  <si>
    <t>PET</t>
  </si>
  <si>
    <t>TALHA</t>
  </si>
  <si>
    <t>TETRA</t>
  </si>
  <si>
    <t>EVOLUÇÃO DAS VENDAS NO MERCADO NACIONAL  DE VINHO TRANQUILO  POR CANAL DE DISTRIBUIÇÃO / ACONDICIONAMENTO</t>
  </si>
  <si>
    <t>COMBIBLOC</t>
  </si>
  <si>
    <t>EVOLUÇÃO DAS VENDAS NO MERCADO NACIONAL  DE VINHO TRANQUILO  CERTIFICADO POR CANAL DE DISTRIBUIÇÃO / ACONDICIONAMENTO</t>
  </si>
  <si>
    <t>EVOLUÇÃO DAS VENDAS NO MERCADO NACIONAL  DE VINHO TRANQUILO NÃO CERTIFICADO POR CANAL DE DISTRIBUIÇÃO / ACONDICIONAMENTO</t>
  </si>
  <si>
    <t>12. EVOLUÇÃO DAS VENDAS NO MERCADO NACIONAL  DE VINHO TRANQUILO  POR CANAL DE DISTRIBUIÇÃO / ACONDICIONAMENTO</t>
  </si>
  <si>
    <t>13. EVOLUÇÃO DAS VENDAS NO MERCADO NACIONAL  DE VINHO TRANQUILO  CERTIFICADO POR CANAL DE DISTRIBUIÇÃO / ACONDICIONAMENTO</t>
  </si>
  <si>
    <t>14. EVOLUÇÃO DAS VENDAS NO MERCADO NACIONAL  DE VINHO TRANQUILO NÃO CERTIFICADO POR CANAL DE DISTRIBUIÇÃO / ACONDICIONAMENTO</t>
  </si>
  <si>
    <t>CANAL DISTRIBUIÇÃO / ACONDICIONAMENTO</t>
  </si>
  <si>
    <t>Os dados a partir de 2018, inclusive, incluem um reforço dos pontos de recolha de informação pela Nielsen no canal de distribuição</t>
  </si>
  <si>
    <t xml:space="preserve">DISTRIBUIÇÃO </t>
  </si>
  <si>
    <t>LATA</t>
  </si>
  <si>
    <t>SAC</t>
  </si>
  <si>
    <t>TERRAS DA BEIRA</t>
  </si>
  <si>
    <t>IG</t>
  </si>
  <si>
    <t>DO</t>
  </si>
  <si>
    <r>
      <t xml:space="preserve">D </t>
    </r>
    <r>
      <rPr>
        <b/>
        <sz val="11"/>
        <color theme="0"/>
        <rFont val="Calibri"/>
        <family val="2"/>
      </rPr>
      <t>2024 / 2023</t>
    </r>
  </si>
  <si>
    <r>
      <t xml:space="preserve">D                       </t>
    </r>
    <r>
      <rPr>
        <b/>
        <sz val="11"/>
        <color theme="0"/>
        <rFont val="Calibri"/>
        <family val="2"/>
      </rPr>
      <t>2024 / 2023</t>
    </r>
  </si>
  <si>
    <r>
      <rPr>
        <sz val="16"/>
        <color theme="0" tint="-4.9989318521683403E-2"/>
        <rFont val="Arial Narrow"/>
        <family val="2"/>
      </rPr>
      <t xml:space="preserve">ANO: </t>
    </r>
    <r>
      <rPr>
        <b/>
        <sz val="16"/>
        <color theme="0" tint="-4.9989318521683403E-2"/>
        <rFont val="Arial Narrow"/>
        <family val="2"/>
      </rPr>
      <t>2024</t>
    </r>
  </si>
  <si>
    <r>
      <t xml:space="preserve">D                </t>
    </r>
    <r>
      <rPr>
        <b/>
        <sz val="11"/>
        <color theme="0"/>
        <rFont val="Calibri"/>
        <family val="2"/>
        <scheme val="minor"/>
      </rPr>
      <t>2024/2023</t>
    </r>
  </si>
  <si>
    <t>VARIAÇÃO (JAN-SET)</t>
  </si>
  <si>
    <r>
      <t>Janeiro - Dezembro 2024</t>
    </r>
    <r>
      <rPr>
        <i/>
        <sz val="12"/>
        <color rgb="FF002060"/>
        <rFont val="Calibri"/>
        <family val="2"/>
      </rPr>
      <t xml:space="preserve"> vs</t>
    </r>
    <r>
      <rPr>
        <sz val="12"/>
        <color rgb="FF002060"/>
        <rFont val="Calibri"/>
        <family val="2"/>
      </rPr>
      <t xml:space="preserve">  Período Homólogo 2023</t>
    </r>
  </si>
  <si>
    <t>VENDAS ATÉ DEZEMBRO</t>
  </si>
  <si>
    <t>VARIAÇÃO (JAN-DEZ)</t>
  </si>
  <si>
    <t>VARIAÇÃO (JAN.-DEZ)</t>
  </si>
  <si>
    <t xml:space="preserve">Em junho de 2024 houve integração da informação do Lidl e Aldi no  Painel de Retalho.
Esta informação foi introduzida no Painel Retalho na w24’24... tendo sido  possível introduzir os 3 anos de histórico real das vendas destas cadeias.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</si>
</sst>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0\ _€"/>
  </numFmts>
  <fonts count="4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Symbol"/>
      <family val="1"/>
      <charset val="2"/>
    </font>
    <font>
      <b/>
      <sz val="11"/>
      <name val="Calibri"/>
      <family val="2"/>
    </font>
    <font>
      <sz val="11"/>
      <name val="Calibri"/>
      <family val="2"/>
    </font>
    <font>
      <sz val="14"/>
      <color rgb="FF002060"/>
      <name val="Calibri"/>
      <family val="2"/>
    </font>
    <font>
      <sz val="12"/>
      <color rgb="FF002060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Arial Narrow"/>
      <family val="2"/>
    </font>
    <font>
      <b/>
      <sz val="20"/>
      <color theme="0"/>
      <name val="Arial Narrow"/>
      <family val="2"/>
    </font>
    <font>
      <sz val="11"/>
      <color theme="1"/>
      <name val="Arial Narrow"/>
      <family val="2"/>
    </font>
    <font>
      <b/>
      <sz val="16"/>
      <color theme="0" tint="-4.9989318521683403E-2"/>
      <name val="Arial Narrow"/>
      <family val="2"/>
    </font>
    <font>
      <sz val="16"/>
      <color theme="0" tint="-4.9989318521683403E-2"/>
      <name val="Arial Narrow"/>
      <family val="2"/>
    </font>
    <font>
      <sz val="16"/>
      <color theme="0"/>
      <name val="Arial Narrow"/>
      <family val="2"/>
    </font>
    <font>
      <sz val="11"/>
      <color theme="0"/>
      <name val="Arial Narrow"/>
      <family val="2"/>
    </font>
    <font>
      <b/>
      <sz val="14"/>
      <color rgb="FF00B0F0"/>
      <name val="Arial Narrow"/>
      <family val="2"/>
    </font>
    <font>
      <b/>
      <sz val="48"/>
      <color rgb="FF00B0F0"/>
      <name val="Arial Narrow"/>
      <family val="2"/>
    </font>
    <font>
      <sz val="8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2"/>
      <color theme="8" tint="-0.249977111117893"/>
      <name val="Arial Narrow"/>
      <family val="2"/>
    </font>
    <font>
      <b/>
      <sz val="11"/>
      <color theme="1" tint="0.34998626667073579"/>
      <name val="Arial Narrow"/>
      <family val="2"/>
    </font>
    <font>
      <b/>
      <sz val="11"/>
      <name val="Arial Narrow"/>
      <family val="2"/>
    </font>
    <font>
      <b/>
      <sz val="14"/>
      <color theme="8" tint="-0.249977111117893"/>
      <name val="Arial Narrow"/>
      <family val="2"/>
    </font>
    <font>
      <b/>
      <sz val="14"/>
      <color theme="1" tint="0.34998626667073579"/>
      <name val="Arial Narrow"/>
      <family val="2"/>
    </font>
    <font>
      <b/>
      <sz val="16"/>
      <color rgb="FF00B0F0"/>
      <name val="Arial Narrow"/>
      <family val="2"/>
    </font>
    <font>
      <sz val="11"/>
      <color theme="8" tint="-0.249977111117893"/>
      <name val="Arial Narrow"/>
      <family val="2"/>
    </font>
    <font>
      <sz val="11"/>
      <color theme="1" tint="0.34998626667073579"/>
      <name val="Arial Narrow"/>
      <family val="2"/>
    </font>
    <font>
      <b/>
      <sz val="18"/>
      <color theme="8" tint="-0.249977111117893"/>
      <name val="Arial Narrow"/>
      <family val="2"/>
    </font>
    <font>
      <b/>
      <sz val="24"/>
      <color rgb="FF00B0F0"/>
      <name val="Arial Narrow"/>
      <family val="2"/>
    </font>
    <font>
      <b/>
      <sz val="18"/>
      <color rgb="FF00B0F0"/>
      <name val="Arial Narrow"/>
      <family val="2"/>
    </font>
    <font>
      <sz val="18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rgb="FF002060"/>
      <name val="Calibri"/>
      <family val="2"/>
    </font>
    <font>
      <sz val="11"/>
      <color theme="0"/>
      <name val="Calibri"/>
      <family val="2"/>
    </font>
    <font>
      <i/>
      <sz val="12"/>
      <color theme="1"/>
      <name val="Arial Narrow"/>
      <family val="2"/>
    </font>
    <font>
      <b/>
      <sz val="16"/>
      <color theme="4"/>
      <name val="Arial Narrow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0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dashed">
        <color theme="8" tint="-0.24994659260841701"/>
      </right>
      <top/>
      <bottom/>
      <diagonal/>
    </border>
    <border>
      <left style="dashed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dashed">
        <color theme="8" tint="-0.24994659260841701"/>
      </right>
      <top/>
      <bottom/>
      <diagonal/>
    </border>
    <border>
      <left/>
      <right style="dashed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thin">
        <color theme="0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8" tint="-0.24994659260841701"/>
      </right>
      <top/>
      <bottom/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1" fillId="0" borderId="0"/>
  </cellStyleXfs>
  <cellXfs count="496">
    <xf numFmtId="0" fontId="0" fillId="0" borderId="0" xfId="0"/>
    <xf numFmtId="0" fontId="5" fillId="0" borderId="0" xfId="0" applyFont="1"/>
    <xf numFmtId="3" fontId="0" fillId="0" borderId="0" xfId="0" applyNumberFormat="1"/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0" fillId="0" borderId="15" xfId="0" applyNumberFormat="1" applyBorder="1"/>
    <xf numFmtId="164" fontId="0" fillId="0" borderId="16" xfId="0" applyNumberFormat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7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3" fontId="5" fillId="0" borderId="0" xfId="0" applyNumberFormat="1" applyFont="1"/>
    <xf numFmtId="164" fontId="5" fillId="0" borderId="10" xfId="0" applyNumberFormat="1" applyFont="1" applyBorder="1"/>
    <xf numFmtId="2" fontId="0" fillId="0" borderId="15" xfId="0" applyNumberFormat="1" applyBorder="1"/>
    <xf numFmtId="2" fontId="0" fillId="0" borderId="23" xfId="0" applyNumberFormat="1" applyBorder="1"/>
    <xf numFmtId="164" fontId="8" fillId="0" borderId="19" xfId="0" applyNumberFormat="1" applyFont="1" applyBorder="1" applyAlignment="1">
      <alignment horizontal="center"/>
    </xf>
    <xf numFmtId="0" fontId="0" fillId="0" borderId="7" xfId="0" applyBorder="1"/>
    <xf numFmtId="3" fontId="0" fillId="0" borderId="22" xfId="0" applyNumberFormat="1" applyBorder="1"/>
    <xf numFmtId="3" fontId="0" fillId="0" borderId="23" xfId="0" applyNumberFormat="1" applyBorder="1"/>
    <xf numFmtId="164" fontId="8" fillId="0" borderId="20" xfId="0" applyNumberFormat="1" applyFont="1" applyBorder="1" applyAlignment="1">
      <alignment horizontal="center"/>
    </xf>
    <xf numFmtId="3" fontId="0" fillId="0" borderId="27" xfId="0" applyNumberFormat="1" applyBorder="1"/>
    <xf numFmtId="3" fontId="5" fillId="0" borderId="26" xfId="0" applyNumberFormat="1" applyFont="1" applyBorder="1"/>
    <xf numFmtId="164" fontId="0" fillId="0" borderId="27" xfId="0" applyNumberFormat="1" applyBorder="1"/>
    <xf numFmtId="0" fontId="4" fillId="2" borderId="29" xfId="0" applyFont="1" applyFill="1" applyBorder="1" applyAlignment="1">
      <alignment horizontal="center"/>
    </xf>
    <xf numFmtId="2" fontId="5" fillId="0" borderId="11" xfId="0" applyNumberFormat="1" applyFont="1" applyBorder="1"/>
    <xf numFmtId="2" fontId="0" fillId="0" borderId="14" xfId="0" applyNumberFormat="1" applyBorder="1"/>
    <xf numFmtId="164" fontId="7" fillId="0" borderId="24" xfId="0" applyNumberFormat="1" applyFont="1" applyBorder="1" applyAlignment="1">
      <alignment horizontal="center"/>
    </xf>
    <xf numFmtId="3" fontId="0" fillId="0" borderId="18" xfId="0" applyNumberFormat="1" applyBorder="1"/>
    <xf numFmtId="3" fontId="0" fillId="0" borderId="35" xfId="0" applyNumberFormat="1" applyBorder="1"/>
    <xf numFmtId="164" fontId="7" fillId="0" borderId="2" xfId="0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0" fontId="15" fillId="0" borderId="38" xfId="2" applyFont="1" applyBorder="1"/>
    <xf numFmtId="0" fontId="15" fillId="0" borderId="38" xfId="2" applyFont="1" applyBorder="1" applyAlignment="1">
      <alignment horizontal="center" vertical="center"/>
    </xf>
    <xf numFmtId="0" fontId="31" fillId="0" borderId="0" xfId="2" applyFont="1"/>
    <xf numFmtId="0" fontId="33" fillId="0" borderId="0" xfId="2" applyFont="1" applyAlignment="1">
      <alignment vertical="center"/>
    </xf>
    <xf numFmtId="0" fontId="30" fillId="0" borderId="0" xfId="2" applyFont="1"/>
    <xf numFmtId="2" fontId="30" fillId="0" borderId="0" xfId="2" applyNumberFormat="1" applyFont="1"/>
    <xf numFmtId="0" fontId="25" fillId="3" borderId="0" xfId="2" applyFont="1" applyFill="1" applyAlignment="1">
      <alignment horizontal="left" vertical="center" indent="1"/>
    </xf>
    <xf numFmtId="0" fontId="26" fillId="3" borderId="0" xfId="2" applyFont="1" applyFill="1" applyAlignment="1">
      <alignment horizontal="left" vertical="center" indent="1"/>
    </xf>
    <xf numFmtId="0" fontId="15" fillId="3" borderId="0" xfId="2" applyFont="1" applyFill="1" applyAlignment="1">
      <alignment horizontal="center" vertical="center"/>
    </xf>
    <xf numFmtId="0" fontId="34" fillId="0" borderId="0" xfId="2" applyFont="1" applyAlignment="1">
      <alignment vertical="center"/>
    </xf>
    <xf numFmtId="0" fontId="35" fillId="0" borderId="0" xfId="2" applyFont="1"/>
    <xf numFmtId="164" fontId="35" fillId="0" borderId="0" xfId="2" applyNumberFormat="1" applyFont="1"/>
    <xf numFmtId="164" fontId="28" fillId="3" borderId="0" xfId="3" applyNumberFormat="1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/>
    </xf>
    <xf numFmtId="164" fontId="31" fillId="0" borderId="0" xfId="2" applyNumberFormat="1" applyFont="1" applyAlignment="1">
      <alignment horizontal="center" vertical="center"/>
    </xf>
    <xf numFmtId="164" fontId="27" fillId="3" borderId="0" xfId="3" applyNumberFormat="1" applyFont="1" applyFill="1" applyBorder="1" applyAlignment="1">
      <alignment horizontal="right" vertical="center" indent="1"/>
    </xf>
    <xf numFmtId="164" fontId="30" fillId="0" borderId="0" xfId="2" applyNumberFormat="1" applyFont="1" applyAlignment="1">
      <alignment horizontal="right" indent="1"/>
    </xf>
    <xf numFmtId="164" fontId="15" fillId="0" borderId="0" xfId="2" applyNumberFormat="1" applyFont="1" applyAlignment="1">
      <alignment horizontal="right" indent="1"/>
    </xf>
    <xf numFmtId="164" fontId="30" fillId="0" borderId="0" xfId="2" applyNumberFormat="1" applyFont="1"/>
    <xf numFmtId="0" fontId="14" fillId="2" borderId="0" xfId="2" applyFont="1" applyFill="1" applyAlignment="1">
      <alignment horizontal="center" vertical="center"/>
    </xf>
    <xf numFmtId="0" fontId="18" fillId="2" borderId="0" xfId="2" applyFont="1" applyFill="1"/>
    <xf numFmtId="0" fontId="19" fillId="2" borderId="0" xfId="2" applyFont="1" applyFill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2" borderId="9" xfId="0" applyFont="1" applyFill="1" applyBorder="1"/>
    <xf numFmtId="0" fontId="4" fillId="2" borderId="29" xfId="0" applyFont="1" applyFill="1" applyBorder="1" applyAlignment="1">
      <alignment horizontal="center" vertical="center"/>
    </xf>
    <xf numFmtId="3" fontId="0" fillId="0" borderId="5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25" xfId="0" applyNumberFormat="1" applyBorder="1"/>
    <xf numFmtId="164" fontId="0" fillId="0" borderId="23" xfId="0" applyNumberFormat="1" applyBorder="1"/>
    <xf numFmtId="165" fontId="7" fillId="0" borderId="17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3" fontId="4" fillId="2" borderId="45" xfId="0" applyNumberFormat="1" applyFont="1" applyFill="1" applyBorder="1"/>
    <xf numFmtId="3" fontId="4" fillId="2" borderId="46" xfId="0" applyNumberFormat="1" applyFont="1" applyFill="1" applyBorder="1"/>
    <xf numFmtId="164" fontId="4" fillId="2" borderId="46" xfId="0" applyNumberFormat="1" applyFont="1" applyFill="1" applyBorder="1"/>
    <xf numFmtId="165" fontId="4" fillId="2" borderId="44" xfId="0" applyNumberFormat="1" applyFont="1" applyFill="1" applyBorder="1" applyAlignment="1">
      <alignment horizontal="center"/>
    </xf>
    <xf numFmtId="0" fontId="36" fillId="0" borderId="0" xfId="2" applyFont="1"/>
    <xf numFmtId="164" fontId="4" fillId="2" borderId="48" xfId="0" applyNumberFormat="1" applyFont="1" applyFill="1" applyBorder="1"/>
    <xf numFmtId="164" fontId="4" fillId="2" borderId="9" xfId="0" applyNumberFormat="1" applyFont="1" applyFill="1" applyBorder="1"/>
    <xf numFmtId="164" fontId="4" fillId="2" borderId="44" xfId="0" applyNumberFormat="1" applyFont="1" applyFill="1" applyBorder="1"/>
    <xf numFmtId="0" fontId="4" fillId="2" borderId="37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0" fillId="0" borderId="18" xfId="0" applyNumberFormat="1" applyBorder="1"/>
    <xf numFmtId="164" fontId="7" fillId="0" borderId="19" xfId="0" applyNumberFormat="1" applyFont="1" applyBorder="1" applyAlignment="1">
      <alignment horizontal="center"/>
    </xf>
    <xf numFmtId="164" fontId="0" fillId="0" borderId="14" xfId="0" applyNumberFormat="1" applyBorder="1"/>
    <xf numFmtId="165" fontId="7" fillId="0" borderId="16" xfId="0" applyNumberFormat="1" applyFont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0" fontId="39" fillId="0" borderId="0" xfId="2" applyFont="1"/>
    <xf numFmtId="0" fontId="4" fillId="2" borderId="10" xfId="0" applyFont="1" applyFill="1" applyBorder="1"/>
    <xf numFmtId="165" fontId="7" fillId="0" borderId="13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3" fontId="5" fillId="0" borderId="18" xfId="0" applyNumberFormat="1" applyFont="1" applyBorder="1"/>
    <xf numFmtId="4" fontId="7" fillId="0" borderId="11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5" fillId="0" borderId="11" xfId="0" applyNumberFormat="1" applyFont="1" applyBorder="1"/>
    <xf numFmtId="4" fontId="4" fillId="2" borderId="45" xfId="0" applyNumberFormat="1" applyFont="1" applyFill="1" applyBorder="1"/>
    <xf numFmtId="4" fontId="4" fillId="2" borderId="46" xfId="0" applyNumberFormat="1" applyFont="1" applyFill="1" applyBorder="1"/>
    <xf numFmtId="4" fontId="0" fillId="0" borderId="14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4" fillId="2" borderId="45" xfId="0" applyNumberFormat="1" applyFont="1" applyFill="1" applyBorder="1" applyAlignment="1">
      <alignment horizontal="center"/>
    </xf>
    <xf numFmtId="4" fontId="4" fillId="2" borderId="46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8" fillId="0" borderId="13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165" fontId="38" fillId="2" borderId="44" xfId="0" applyNumberFormat="1" applyFont="1" applyFill="1" applyBorder="1" applyAlignment="1">
      <alignment horizontal="center"/>
    </xf>
    <xf numFmtId="4" fontId="5" fillId="0" borderId="12" xfId="0" applyNumberFormat="1" applyFont="1" applyBorder="1"/>
    <xf numFmtId="164" fontId="5" fillId="0" borderId="9" xfId="0" applyNumberFormat="1" applyFont="1" applyBorder="1"/>
    <xf numFmtId="2" fontId="5" fillId="0" borderId="13" xfId="0" applyNumberFormat="1" applyFont="1" applyBorder="1"/>
    <xf numFmtId="2" fontId="0" fillId="0" borderId="16" xfId="0" applyNumberFormat="1" applyBorder="1"/>
    <xf numFmtId="164" fontId="7" fillId="3" borderId="0" xfId="0" applyNumberFormat="1" applyFont="1" applyFill="1" applyAlignment="1">
      <alignment horizontal="center"/>
    </xf>
    <xf numFmtId="164" fontId="27" fillId="0" borderId="0" xfId="3" applyNumberFormat="1" applyFont="1" applyFill="1" applyBorder="1" applyAlignment="1">
      <alignment horizontal="right" vertical="center" indent="1"/>
    </xf>
    <xf numFmtId="0" fontId="0" fillId="4" borderId="0" xfId="0" applyFill="1"/>
    <xf numFmtId="0" fontId="11" fillId="4" borderId="0" xfId="1" applyFill="1"/>
    <xf numFmtId="164" fontId="4" fillId="2" borderId="19" xfId="0" applyNumberFormat="1" applyFont="1" applyFill="1" applyBorder="1" applyAlignment="1">
      <alignment horizontal="center"/>
    </xf>
    <xf numFmtId="3" fontId="4" fillId="2" borderId="55" xfId="0" applyNumberFormat="1" applyFont="1" applyFill="1" applyBorder="1"/>
    <xf numFmtId="0" fontId="0" fillId="0" borderId="0" xfId="0" applyAlignment="1">
      <alignment horizontal="left"/>
    </xf>
    <xf numFmtId="164" fontId="8" fillId="0" borderId="14" xfId="0" applyNumberFormat="1" applyFont="1" applyBorder="1" applyAlignment="1">
      <alignment horizontal="center"/>
    </xf>
    <xf numFmtId="164" fontId="4" fillId="2" borderId="5" xfId="0" applyNumberFormat="1" applyFont="1" applyFill="1" applyBorder="1"/>
    <xf numFmtId="164" fontId="0" fillId="0" borderId="7" xfId="0" applyNumberFormat="1" applyBorder="1"/>
    <xf numFmtId="0" fontId="4" fillId="2" borderId="55" xfId="0" applyFont="1" applyFill="1" applyBorder="1"/>
    <xf numFmtId="164" fontId="4" fillId="2" borderId="43" xfId="0" applyNumberFormat="1" applyFont="1" applyFill="1" applyBorder="1"/>
    <xf numFmtId="164" fontId="4" fillId="2" borderId="59" xfId="0" applyNumberFormat="1" applyFont="1" applyFill="1" applyBorder="1"/>
    <xf numFmtId="2" fontId="5" fillId="0" borderId="12" xfId="0" applyNumberFormat="1" applyFont="1" applyBorder="1"/>
    <xf numFmtId="164" fontId="4" fillId="2" borderId="5" xfId="0" applyNumberFormat="1" applyFont="1" applyFill="1" applyBorder="1" applyAlignment="1">
      <alignment horizontal="center"/>
    </xf>
    <xf numFmtId="0" fontId="11" fillId="0" borderId="0" xfId="1"/>
    <xf numFmtId="164" fontId="8" fillId="0" borderId="9" xfId="0" applyNumberFormat="1" applyFont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2" borderId="51" xfId="0" applyNumberFormat="1" applyFont="1" applyFill="1" applyBorder="1" applyAlignment="1">
      <alignment horizontal="center"/>
    </xf>
    <xf numFmtId="4" fontId="4" fillId="2" borderId="33" xfId="0" applyNumberFormat="1" applyFont="1" applyFill="1" applyBorder="1" applyAlignment="1">
      <alignment horizontal="center"/>
    </xf>
    <xf numFmtId="3" fontId="5" fillId="0" borderId="30" xfId="0" applyNumberFormat="1" applyFont="1" applyBorder="1"/>
    <xf numFmtId="3" fontId="0" fillId="0" borderId="6" xfId="0" applyNumberFormat="1" applyBorder="1"/>
    <xf numFmtId="3" fontId="0" fillId="0" borderId="60" xfId="0" applyNumberFormat="1" applyBorder="1"/>
    <xf numFmtId="2" fontId="5" fillId="0" borderId="30" xfId="0" applyNumberFormat="1" applyFont="1" applyBorder="1"/>
    <xf numFmtId="2" fontId="0" fillId="0" borderId="6" xfId="0" applyNumberFormat="1" applyBorder="1"/>
    <xf numFmtId="4" fontId="0" fillId="0" borderId="15" xfId="0" applyNumberFormat="1" applyBorder="1" applyAlignment="1">
      <alignment horizontal="center"/>
    </xf>
    <xf numFmtId="3" fontId="4" fillId="2" borderId="61" xfId="0" applyNumberFormat="1" applyFont="1" applyFill="1" applyBorder="1"/>
    <xf numFmtId="0" fontId="4" fillId="2" borderId="62" xfId="0" applyFont="1" applyFill="1" applyBorder="1" applyAlignment="1">
      <alignment horizontal="center" vertical="center"/>
    </xf>
    <xf numFmtId="3" fontId="4" fillId="2" borderId="6" xfId="0" applyNumberFormat="1" applyFont="1" applyFill="1" applyBorder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164" fontId="4" fillId="2" borderId="61" xfId="0" applyNumberFormat="1" applyFont="1" applyFill="1" applyBorder="1"/>
    <xf numFmtId="4" fontId="4" fillId="2" borderId="61" xfId="0" applyNumberFormat="1" applyFont="1" applyFill="1" applyBorder="1" applyAlignment="1">
      <alignment horizontal="center"/>
    </xf>
    <xf numFmtId="164" fontId="4" fillId="2" borderId="6" xfId="0" applyNumberFormat="1" applyFont="1" applyFill="1" applyBorder="1"/>
    <xf numFmtId="164" fontId="0" fillId="0" borderId="35" xfId="0" applyNumberFormat="1" applyBorder="1"/>
    <xf numFmtId="3" fontId="5" fillId="0" borderId="60" xfId="0" applyNumberFormat="1" applyFont="1" applyBorder="1"/>
    <xf numFmtId="164" fontId="4" fillId="2" borderId="65" xfId="0" applyNumberFormat="1" applyFont="1" applyFill="1" applyBorder="1"/>
    <xf numFmtId="4" fontId="5" fillId="0" borderId="60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5" fillId="0" borderId="30" xfId="0" applyNumberFormat="1" applyFont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3" fontId="4" fillId="2" borderId="64" xfId="0" applyNumberFormat="1" applyFont="1" applyFill="1" applyBorder="1"/>
    <xf numFmtId="3" fontId="0" fillId="0" borderId="4" xfId="0" applyNumberFormat="1" applyBorder="1"/>
    <xf numFmtId="3" fontId="4" fillId="2" borderId="65" xfId="0" applyNumberFormat="1" applyFont="1" applyFill="1" applyBorder="1"/>
    <xf numFmtId="164" fontId="5" fillId="0" borderId="13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60" xfId="0" applyNumberForma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4" fontId="4" fillId="2" borderId="64" xfId="0" applyNumberFormat="1" applyFont="1" applyFill="1" applyBorder="1" applyAlignment="1">
      <alignment horizontal="center"/>
    </xf>
    <xf numFmtId="0" fontId="5" fillId="0" borderId="5" xfId="0" applyFont="1" applyBorder="1"/>
    <xf numFmtId="164" fontId="0" fillId="0" borderId="66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3" fontId="0" fillId="0" borderId="66" xfId="0" applyNumberFormat="1" applyBorder="1"/>
    <xf numFmtId="3" fontId="0" fillId="0" borderId="67" xfId="0" applyNumberFormat="1" applyBorder="1"/>
    <xf numFmtId="3" fontId="0" fillId="0" borderId="7" xfId="0" applyNumberFormat="1" applyBorder="1"/>
    <xf numFmtId="3" fontId="4" fillId="2" borderId="68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0" fontId="0" fillId="0" borderId="6" xfId="0" applyBorder="1"/>
    <xf numFmtId="3" fontId="4" fillId="2" borderId="4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2" fontId="0" fillId="0" borderId="4" xfId="0" applyNumberFormat="1" applyBorder="1"/>
    <xf numFmtId="2" fontId="4" fillId="2" borderId="68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/>
    </xf>
    <xf numFmtId="2" fontId="4" fillId="2" borderId="5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0" fillId="0" borderId="5" xfId="0" applyNumberFormat="1" applyBorder="1"/>
    <xf numFmtId="2" fontId="0" fillId="0" borderId="66" xfId="0" applyNumberFormat="1" applyBorder="1"/>
    <xf numFmtId="2" fontId="0" fillId="0" borderId="7" xfId="0" applyNumberFormat="1" applyBorder="1"/>
    <xf numFmtId="2" fontId="0" fillId="0" borderId="67" xfId="0" applyNumberFormat="1" applyBorder="1"/>
    <xf numFmtId="2" fontId="0" fillId="0" borderId="60" xfId="0" applyNumberFormat="1" applyBorder="1"/>
    <xf numFmtId="164" fontId="5" fillId="0" borderId="30" xfId="0" applyNumberFormat="1" applyFont="1" applyBorder="1"/>
    <xf numFmtId="164" fontId="0" fillId="0" borderId="22" xfId="0" applyNumberFormat="1" applyBorder="1"/>
    <xf numFmtId="164" fontId="0" fillId="0" borderId="60" xfId="0" applyNumberFormat="1" applyBorder="1"/>
    <xf numFmtId="164" fontId="4" fillId="2" borderId="11" xfId="0" applyNumberFormat="1" applyFont="1" applyFill="1" applyBorder="1" applyAlignment="1">
      <alignment horizontal="center"/>
    </xf>
    <xf numFmtId="165" fontId="4" fillId="2" borderId="30" xfId="0" applyNumberFormat="1" applyFont="1" applyFill="1" applyBorder="1" applyAlignment="1">
      <alignment horizontal="center"/>
    </xf>
    <xf numFmtId="164" fontId="4" fillId="2" borderId="69" xfId="0" applyNumberFormat="1" applyFont="1" applyFill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4" fontId="0" fillId="0" borderId="14" xfId="0" applyNumberFormat="1" applyBorder="1"/>
    <xf numFmtId="4" fontId="0" fillId="0" borderId="15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0" fontId="41" fillId="0" borderId="0" xfId="0" applyFont="1"/>
    <xf numFmtId="3" fontId="0" fillId="0" borderId="17" xfId="0" applyNumberFormat="1" applyBorder="1"/>
    <xf numFmtId="4" fontId="0" fillId="0" borderId="16" xfId="0" applyNumberFormat="1" applyBorder="1" applyAlignment="1" applyProtection="1">
      <alignment horizontal="center"/>
      <protection locked="0"/>
    </xf>
    <xf numFmtId="4" fontId="4" fillId="2" borderId="6" xfId="0" applyNumberFormat="1" applyFont="1" applyFill="1" applyBorder="1" applyAlignment="1" applyProtection="1">
      <alignment horizontal="center"/>
      <protection locked="0"/>
    </xf>
    <xf numFmtId="2" fontId="0" fillId="0" borderId="1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4" fillId="2" borderId="61" xfId="0" applyNumberFormat="1" applyFont="1" applyFill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164" fontId="5" fillId="0" borderId="26" xfId="0" applyNumberFormat="1" applyFont="1" applyBorder="1"/>
    <xf numFmtId="165" fontId="0" fillId="0" borderId="0" xfId="0" applyNumberFormat="1"/>
    <xf numFmtId="0" fontId="42" fillId="0" borderId="0" xfId="8"/>
    <xf numFmtId="0" fontId="39" fillId="0" borderId="0" xfId="9" applyFont="1"/>
    <xf numFmtId="4" fontId="4" fillId="2" borderId="60" xfId="8" applyNumberFormat="1" applyFont="1" applyFill="1" applyBorder="1" applyAlignment="1">
      <alignment horizontal="center"/>
    </xf>
    <xf numFmtId="4" fontId="4" fillId="2" borderId="51" xfId="8" applyNumberFormat="1" applyFont="1" applyFill="1" applyBorder="1" applyAlignment="1">
      <alignment horizontal="center"/>
    </xf>
    <xf numFmtId="4" fontId="4" fillId="2" borderId="33" xfId="8" applyNumberFormat="1" applyFont="1" applyFill="1" applyBorder="1" applyAlignment="1">
      <alignment horizontal="center"/>
    </xf>
    <xf numFmtId="0" fontId="4" fillId="2" borderId="9" xfId="8" applyFont="1" applyFill="1" applyBorder="1"/>
    <xf numFmtId="164" fontId="7" fillId="0" borderId="19" xfId="8" applyNumberFormat="1" applyFont="1" applyBorder="1" applyAlignment="1">
      <alignment horizontal="center"/>
    </xf>
    <xf numFmtId="4" fontId="42" fillId="0" borderId="6" xfId="8" applyNumberFormat="1" applyBorder="1" applyAlignment="1">
      <alignment horizontal="center"/>
    </xf>
    <xf numFmtId="4" fontId="42" fillId="0" borderId="15" xfId="8" applyNumberFormat="1" applyBorder="1" applyAlignment="1">
      <alignment horizontal="center"/>
    </xf>
    <xf numFmtId="4" fontId="42" fillId="0" borderId="5" xfId="8" applyNumberFormat="1" applyBorder="1" applyAlignment="1">
      <alignment horizontal="center"/>
    </xf>
    <xf numFmtId="0" fontId="42" fillId="0" borderId="5" xfId="8" applyBorder="1"/>
    <xf numFmtId="164" fontId="7" fillId="0" borderId="24" xfId="8" applyNumberFormat="1" applyFont="1" applyBorder="1" applyAlignment="1">
      <alignment horizontal="center"/>
    </xf>
    <xf numFmtId="0" fontId="5" fillId="0" borderId="0" xfId="8" applyFont="1"/>
    <xf numFmtId="164" fontId="42" fillId="0" borderId="0" xfId="8" applyNumberFormat="1"/>
    <xf numFmtId="3" fontId="42" fillId="0" borderId="0" xfId="8" applyNumberFormat="1"/>
    <xf numFmtId="165" fontId="4" fillId="2" borderId="54" xfId="8" applyNumberFormat="1" applyFont="1" applyFill="1" applyBorder="1" applyAlignment="1">
      <alignment horizontal="center"/>
    </xf>
    <xf numFmtId="164" fontId="4" fillId="2" borderId="2" xfId="8" applyNumberFormat="1" applyFont="1" applyFill="1" applyBorder="1" applyAlignment="1">
      <alignment horizontal="center"/>
    </xf>
    <xf numFmtId="164" fontId="4" fillId="2" borderId="6" xfId="8" applyNumberFormat="1" applyFont="1" applyFill="1" applyBorder="1"/>
    <xf numFmtId="164" fontId="4" fillId="2" borderId="46" xfId="8" applyNumberFormat="1" applyFont="1" applyFill="1" applyBorder="1"/>
    <xf numFmtId="164" fontId="4" fillId="2" borderId="9" xfId="8" applyNumberFormat="1" applyFont="1" applyFill="1" applyBorder="1"/>
    <xf numFmtId="3" fontId="4" fillId="2" borderId="46" xfId="8" applyNumberFormat="1" applyFont="1" applyFill="1" applyBorder="1"/>
    <xf numFmtId="3" fontId="4" fillId="2" borderId="45" xfId="8" applyNumberFormat="1" applyFont="1" applyFill="1" applyBorder="1"/>
    <xf numFmtId="165" fontId="7" fillId="0" borderId="16" xfId="8" applyNumberFormat="1" applyFont="1" applyBorder="1" applyAlignment="1">
      <alignment horizontal="center"/>
    </xf>
    <xf numFmtId="164" fontId="7" fillId="0" borderId="5" xfId="8" applyNumberFormat="1" applyFont="1" applyBorder="1" applyAlignment="1">
      <alignment horizontal="center"/>
    </xf>
    <xf numFmtId="164" fontId="42" fillId="0" borderId="16" xfId="8" applyNumberFormat="1" applyBorder="1"/>
    <xf numFmtId="164" fontId="42" fillId="0" borderId="23" xfId="8" applyNumberFormat="1" applyBorder="1"/>
    <xf numFmtId="164" fontId="42" fillId="0" borderId="5" xfId="8" applyNumberFormat="1" applyBorder="1"/>
    <xf numFmtId="3" fontId="42" fillId="0" borderId="16" xfId="8" applyNumberFormat="1" applyBorder="1"/>
    <xf numFmtId="3" fontId="42" fillId="0" borderId="15" xfId="8" applyNumberFormat="1" applyBorder="1"/>
    <xf numFmtId="3" fontId="42" fillId="0" borderId="5" xfId="8" applyNumberFormat="1" applyBorder="1"/>
    <xf numFmtId="165" fontId="7" fillId="0" borderId="17" xfId="8" applyNumberFormat="1" applyFont="1" applyBorder="1" applyAlignment="1">
      <alignment horizontal="center"/>
    </xf>
    <xf numFmtId="164" fontId="7" fillId="0" borderId="2" xfId="8" applyNumberFormat="1" applyFont="1" applyBorder="1" applyAlignment="1">
      <alignment horizontal="center"/>
    </xf>
    <xf numFmtId="164" fontId="42" fillId="0" borderId="25" xfId="8" applyNumberFormat="1" applyBorder="1"/>
    <xf numFmtId="0" fontId="4" fillId="2" borderId="29" xfId="8" applyFont="1" applyFill="1" applyBorder="1" applyAlignment="1">
      <alignment horizontal="center" vertical="center"/>
    </xf>
    <xf numFmtId="0" fontId="4" fillId="2" borderId="37" xfId="8" applyFont="1" applyFill="1" applyBorder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39" xfId="8" applyFont="1" applyBorder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0" fontId="21" fillId="0" borderId="70" xfId="2" quotePrefix="1" applyFont="1" applyBorder="1" applyAlignment="1">
      <alignment horizontal="center" vertical="center"/>
    </xf>
    <xf numFmtId="0" fontId="30" fillId="0" borderId="70" xfId="2" applyFont="1" applyBorder="1"/>
    <xf numFmtId="0" fontId="15" fillId="0" borderId="70" xfId="2" applyFont="1" applyBorder="1"/>
    <xf numFmtId="0" fontId="15" fillId="0" borderId="70" xfId="2" applyFont="1" applyBorder="1" applyAlignment="1">
      <alignment horizontal="center" vertical="center"/>
    </xf>
    <xf numFmtId="3" fontId="42" fillId="0" borderId="23" xfId="8" applyNumberFormat="1" applyBorder="1"/>
    <xf numFmtId="3" fontId="0" fillId="0" borderId="21" xfId="0" applyNumberFormat="1" applyBorder="1"/>
    <xf numFmtId="3" fontId="0" fillId="0" borderId="25" xfId="0" applyNumberFormat="1" applyBorder="1"/>
    <xf numFmtId="164" fontId="8" fillId="0" borderId="1" xfId="0" applyNumberFormat="1" applyFont="1" applyBorder="1" applyAlignment="1">
      <alignment horizontal="center"/>
    </xf>
    <xf numFmtId="4" fontId="0" fillId="0" borderId="21" xfId="0" applyNumberFormat="1" applyBorder="1"/>
    <xf numFmtId="4" fontId="0" fillId="0" borderId="25" xfId="0" applyNumberFormat="1" applyBorder="1"/>
    <xf numFmtId="4" fontId="0" fillId="0" borderId="17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60" xfId="0" applyNumberFormat="1" applyBorder="1" applyAlignment="1">
      <alignment horizontal="center"/>
    </xf>
    <xf numFmtId="164" fontId="5" fillId="0" borderId="1" xfId="0" applyNumberFormat="1" applyFont="1" applyBorder="1"/>
    <xf numFmtId="164" fontId="0" fillId="0" borderId="19" xfId="0" applyNumberFormat="1" applyBorder="1"/>
    <xf numFmtId="164" fontId="4" fillId="2" borderId="1" xfId="0" applyNumberFormat="1" applyFont="1" applyFill="1" applyBorder="1"/>
    <xf numFmtId="164" fontId="0" fillId="0" borderId="20" xfId="0" applyNumberFormat="1" applyBorder="1"/>
    <xf numFmtId="0" fontId="0" fillId="0" borderId="19" xfId="0" applyBorder="1"/>
    <xf numFmtId="4" fontId="0" fillId="0" borderId="6" xfId="0" applyNumberFormat="1" applyBorder="1"/>
    <xf numFmtId="4" fontId="0" fillId="0" borderId="60" xfId="0" applyNumberFormat="1" applyBorder="1"/>
    <xf numFmtId="3" fontId="4" fillId="2" borderId="43" xfId="0" applyNumberFormat="1" applyFont="1" applyFill="1" applyBorder="1"/>
    <xf numFmtId="164" fontId="42" fillId="0" borderId="17" xfId="8" applyNumberFormat="1" applyBorder="1"/>
    <xf numFmtId="164" fontId="42" fillId="0" borderId="18" xfId="8" applyNumberFormat="1" applyBorder="1"/>
    <xf numFmtId="164" fontId="0" fillId="0" borderId="4" xfId="0" applyNumberFormat="1" applyBorder="1" applyAlignment="1">
      <alignment horizontal="center"/>
    </xf>
    <xf numFmtId="166" fontId="5" fillId="0" borderId="11" xfId="0" applyNumberFormat="1" applyFont="1" applyBorder="1"/>
    <xf numFmtId="166" fontId="5" fillId="0" borderId="12" xfId="0" applyNumberFormat="1" applyFont="1" applyBorder="1"/>
    <xf numFmtId="166" fontId="5" fillId="0" borderId="26" xfId="0" applyNumberFormat="1" applyFont="1" applyBorder="1"/>
    <xf numFmtId="166" fontId="5" fillId="0" borderId="60" xfId="0" applyNumberFormat="1" applyFont="1" applyBorder="1"/>
    <xf numFmtId="166" fontId="0" fillId="0" borderId="14" xfId="0" applyNumberFormat="1" applyBorder="1"/>
    <xf numFmtId="166" fontId="0" fillId="0" borderId="15" xfId="0" applyNumberFormat="1" applyBorder="1"/>
    <xf numFmtId="166" fontId="0" fillId="0" borderId="27" xfId="0" applyNumberFormat="1" applyBorder="1"/>
    <xf numFmtId="166" fontId="0" fillId="0" borderId="6" xfId="0" applyNumberFormat="1" applyBorder="1"/>
    <xf numFmtId="166" fontId="5" fillId="0" borderId="30" xfId="0" applyNumberFormat="1" applyFont="1" applyBorder="1"/>
    <xf numFmtId="166" fontId="0" fillId="0" borderId="22" xfId="0" applyNumberFormat="1" applyBorder="1"/>
    <xf numFmtId="166" fontId="0" fillId="0" borderId="23" xfId="0" applyNumberFormat="1" applyBorder="1"/>
    <xf numFmtId="166" fontId="4" fillId="2" borderId="55" xfId="0" applyNumberFormat="1" applyFont="1" applyFill="1" applyBorder="1"/>
    <xf numFmtId="166" fontId="4" fillId="2" borderId="46" xfId="0" applyNumberFormat="1" applyFont="1" applyFill="1" applyBorder="1"/>
    <xf numFmtId="166" fontId="4" fillId="2" borderId="6" xfId="0" applyNumberFormat="1" applyFont="1" applyFill="1" applyBorder="1"/>
    <xf numFmtId="166" fontId="0" fillId="0" borderId="60" xfId="0" applyNumberFormat="1" applyBorder="1"/>
    <xf numFmtId="4" fontId="5" fillId="0" borderId="9" xfId="0" applyNumberFormat="1" applyFont="1" applyBorder="1"/>
    <xf numFmtId="4" fontId="5" fillId="0" borderId="10" xfId="0" applyNumberFormat="1" applyFont="1" applyBorder="1"/>
    <xf numFmtId="4" fontId="5" fillId="0" borderId="26" xfId="0" applyNumberFormat="1" applyFont="1" applyBorder="1"/>
    <xf numFmtId="4" fontId="5" fillId="0" borderId="13" xfId="0" applyNumberFormat="1" applyFont="1" applyBorder="1"/>
    <xf numFmtId="4" fontId="0" fillId="0" borderId="5" xfId="0" applyNumberFormat="1" applyBorder="1"/>
    <xf numFmtId="4" fontId="0" fillId="0" borderId="0" xfId="0" applyNumberFormat="1" applyAlignment="1">
      <alignment horizontal="left"/>
    </xf>
    <xf numFmtId="4" fontId="0" fillId="0" borderId="27" xfId="0" applyNumberFormat="1" applyBorder="1"/>
    <xf numFmtId="4" fontId="0" fillId="0" borderId="16" xfId="0" applyNumberFormat="1" applyBorder="1"/>
    <xf numFmtId="4" fontId="0" fillId="0" borderId="0" xfId="0" applyNumberFormat="1"/>
    <xf numFmtId="4" fontId="4" fillId="2" borderId="9" xfId="0" applyNumberFormat="1" applyFont="1" applyFill="1" applyBorder="1"/>
    <xf numFmtId="4" fontId="4" fillId="2" borderId="10" xfId="0" applyNumberFormat="1" applyFont="1" applyFill="1" applyBorder="1"/>
    <xf numFmtId="4" fontId="4" fillId="2" borderId="55" xfId="0" applyNumberFormat="1" applyFont="1" applyFill="1" applyBorder="1"/>
    <xf numFmtId="4" fontId="4" fillId="2" borderId="30" xfId="0" applyNumberFormat="1" applyFont="1" applyFill="1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25" xfId="0" applyBorder="1"/>
    <xf numFmtId="0" fontId="0" fillId="0" borderId="15" xfId="0" applyBorder="1"/>
    <xf numFmtId="3" fontId="5" fillId="0" borderId="64" xfId="0" applyNumberFormat="1" applyFont="1" applyBorder="1"/>
    <xf numFmtId="4" fontId="5" fillId="0" borderId="60" xfId="0" applyNumberFormat="1" applyFont="1" applyBorder="1"/>
    <xf numFmtId="4" fontId="5" fillId="0" borderId="30" xfId="0" applyNumberFormat="1" applyFont="1" applyBorder="1"/>
    <xf numFmtId="164" fontId="7" fillId="0" borderId="66" xfId="0" applyNumberFormat="1" applyFont="1" applyBorder="1" applyAlignment="1">
      <alignment horizontal="center"/>
    </xf>
    <xf numFmtId="164" fontId="8" fillId="0" borderId="66" xfId="0" applyNumberFormat="1" applyFont="1" applyBorder="1" applyAlignment="1">
      <alignment horizontal="center"/>
    </xf>
    <xf numFmtId="164" fontId="5" fillId="0" borderId="75" xfId="0" applyNumberFormat="1" applyFont="1" applyBorder="1"/>
    <xf numFmtId="164" fontId="5" fillId="0" borderId="76" xfId="0" applyNumberFormat="1" applyFont="1" applyBorder="1"/>
    <xf numFmtId="164" fontId="5" fillId="0" borderId="77" xfId="0" applyNumberFormat="1" applyFont="1" applyBorder="1"/>
    <xf numFmtId="164" fontId="0" fillId="0" borderId="78" xfId="0" applyNumberFormat="1" applyBorder="1"/>
    <xf numFmtId="164" fontId="0" fillId="0" borderId="74" xfId="0" applyNumberFormat="1" applyBorder="1"/>
    <xf numFmtId="164" fontId="0" fillId="0" borderId="79" xfId="0" applyNumberFormat="1" applyBorder="1"/>
    <xf numFmtId="164" fontId="0" fillId="0" borderId="80" xfId="0" applyNumberFormat="1" applyBorder="1"/>
    <xf numFmtId="164" fontId="0" fillId="0" borderId="73" xfId="0" applyNumberFormat="1" applyBorder="1"/>
    <xf numFmtId="164" fontId="0" fillId="0" borderId="81" xfId="0" applyNumberFormat="1" applyBorder="1"/>
    <xf numFmtId="164" fontId="0" fillId="0" borderId="66" xfId="0" applyNumberFormat="1" applyBorder="1"/>
    <xf numFmtId="164" fontId="0" fillId="0" borderId="67" xfId="0" applyNumberFormat="1" applyBorder="1"/>
    <xf numFmtId="164" fontId="4" fillId="2" borderId="30" xfId="0" applyNumberFormat="1" applyFont="1" applyFill="1" applyBorder="1"/>
    <xf numFmtId="164" fontId="0" fillId="0" borderId="82" xfId="0" applyNumberFormat="1" applyBorder="1"/>
    <xf numFmtId="164" fontId="4" fillId="2" borderId="33" xfId="0" applyNumberFormat="1" applyFont="1" applyFill="1" applyBorder="1"/>
    <xf numFmtId="164" fontId="5" fillId="0" borderId="64" xfId="0" applyNumberFormat="1" applyFont="1" applyBorder="1"/>
    <xf numFmtId="164" fontId="0" fillId="0" borderId="83" xfId="0" applyNumberFormat="1" applyBorder="1"/>
    <xf numFmtId="164" fontId="0" fillId="0" borderId="84" xfId="0" applyNumberFormat="1" applyBorder="1"/>
    <xf numFmtId="3" fontId="5" fillId="0" borderId="18" xfId="0" applyNumberFormat="1" applyFont="1" applyBorder="1" applyAlignment="1">
      <alignment vertical="center"/>
    </xf>
    <xf numFmtId="3" fontId="0" fillId="0" borderId="23" xfId="0" applyNumberFormat="1" applyBorder="1" applyProtection="1">
      <protection locked="0"/>
    </xf>
    <xf numFmtId="3" fontId="42" fillId="0" borderId="27" xfId="8" applyNumberFormat="1" applyBorder="1"/>
    <xf numFmtId="3" fontId="0" fillId="0" borderId="88" xfId="0" applyNumberFormat="1" applyBorder="1"/>
    <xf numFmtId="3" fontId="0" fillId="0" borderId="89" xfId="0" applyNumberFormat="1" applyBorder="1"/>
    <xf numFmtId="3" fontId="0" fillId="0" borderId="30" xfId="0" applyNumberFormat="1" applyBorder="1"/>
    <xf numFmtId="3" fontId="0" fillId="0" borderId="18" xfId="0" applyNumberFormat="1" applyBorder="1" applyProtection="1">
      <protection locked="0"/>
    </xf>
    <xf numFmtId="4" fontId="0" fillId="0" borderId="91" xfId="0" applyNumberFormat="1" applyBorder="1"/>
    <xf numFmtId="4" fontId="0" fillId="0" borderId="35" xfId="0" applyNumberFormat="1" applyBorder="1"/>
    <xf numFmtId="165" fontId="42" fillId="0" borderId="0" xfId="8" applyNumberFormat="1"/>
    <xf numFmtId="0" fontId="4" fillId="2" borderId="41" xfId="0" applyFont="1" applyFill="1" applyBorder="1" applyAlignment="1">
      <alignment horizontal="center" vertical="center"/>
    </xf>
    <xf numFmtId="3" fontId="0" fillId="0" borderId="91" xfId="0" applyNumberFormat="1" applyBorder="1"/>
    <xf numFmtId="4" fontId="4" fillId="2" borderId="61" xfId="0" applyNumberFormat="1" applyFont="1" applyFill="1" applyBorder="1"/>
    <xf numFmtId="4" fontId="0" fillId="0" borderId="17" xfId="0" applyNumberFormat="1" applyBorder="1"/>
    <xf numFmtId="4" fontId="0" fillId="0" borderId="18" xfId="0" applyNumberFormat="1" applyBorder="1"/>
    <xf numFmtId="3" fontId="42" fillId="0" borderId="6" xfId="8" applyNumberFormat="1" applyBorder="1"/>
    <xf numFmtId="3" fontId="4" fillId="2" borderId="44" xfId="8" applyNumberFormat="1" applyFont="1" applyFill="1" applyBorder="1"/>
    <xf numFmtId="164" fontId="4" fillId="2" borderId="20" xfId="8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5" fontId="4" fillId="2" borderId="17" xfId="0" applyNumberFormat="1" applyFont="1" applyFill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5" fontId="4" fillId="2" borderId="16" xfId="0" applyNumberFormat="1" applyFont="1" applyFill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164" fontId="4" fillId="2" borderId="95" xfId="0" applyNumberFormat="1" applyFont="1" applyFill="1" applyBorder="1"/>
    <xf numFmtId="4" fontId="0" fillId="0" borderId="66" xfId="0" applyNumberFormat="1" applyBorder="1" applyAlignment="1">
      <alignment horizontal="center"/>
    </xf>
    <xf numFmtId="4" fontId="5" fillId="0" borderId="64" xfId="0" applyNumberFormat="1" applyFont="1" applyBorder="1" applyAlignment="1">
      <alignment horizontal="center"/>
    </xf>
    <xf numFmtId="3" fontId="5" fillId="0" borderId="23" xfId="0" applyNumberFormat="1" applyFont="1" applyBorder="1"/>
    <xf numFmtId="0" fontId="0" fillId="0" borderId="0" xfId="0" applyProtection="1">
      <protection locked="0"/>
    </xf>
    <xf numFmtId="4" fontId="4" fillId="2" borderId="95" xfId="0" applyNumberFormat="1" applyFont="1" applyFill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17" fontId="10" fillId="4" borderId="0" xfId="0" applyNumberFormat="1" applyFont="1" applyFill="1" applyAlignment="1">
      <alignment horizontal="center"/>
    </xf>
    <xf numFmtId="0" fontId="23" fillId="3" borderId="0" xfId="2" applyFont="1" applyFill="1" applyAlignment="1">
      <alignment horizontal="center" vertical="center" wrapText="1"/>
    </xf>
    <xf numFmtId="0" fontId="32" fillId="3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164" fontId="40" fillId="3" borderId="0" xfId="0" applyNumberFormat="1" applyFont="1" applyFill="1" applyAlignment="1">
      <alignment horizontal="center" vertical="center"/>
    </xf>
    <xf numFmtId="0" fontId="13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/>
    </xf>
    <xf numFmtId="0" fontId="17" fillId="2" borderId="0" xfId="2" applyFont="1" applyFill="1" applyAlignment="1">
      <alignment horizontal="left" vertical="center" wrapText="1" indent="2"/>
    </xf>
    <xf numFmtId="0" fontId="16" fillId="2" borderId="0" xfId="2" applyFont="1" applyFill="1" applyAlignment="1">
      <alignment horizontal="left" vertical="center" wrapText="1" indent="2"/>
    </xf>
    <xf numFmtId="0" fontId="20" fillId="0" borderId="0" xfId="2" quotePrefix="1" applyFont="1" applyAlignment="1">
      <alignment horizontal="left" vertical="top"/>
    </xf>
    <xf numFmtId="0" fontId="21" fillId="0" borderId="0" xfId="2" quotePrefix="1" applyFont="1" applyAlignment="1">
      <alignment horizontal="left" vertical="top"/>
    </xf>
    <xf numFmtId="0" fontId="4" fillId="2" borderId="49" xfId="8" applyFont="1" applyFill="1" applyBorder="1" applyAlignment="1">
      <alignment horizontal="center" vertical="center"/>
    </xf>
    <xf numFmtId="0" fontId="4" fillId="2" borderId="42" xfId="8" applyFont="1" applyFill="1" applyBorder="1" applyAlignment="1">
      <alignment horizontal="center" vertical="center"/>
    </xf>
    <xf numFmtId="0" fontId="4" fillId="2" borderId="31" xfId="8" applyFont="1" applyFill="1" applyBorder="1" applyAlignment="1">
      <alignment horizontal="center" vertical="center"/>
    </xf>
    <xf numFmtId="0" fontId="4" fillId="2" borderId="43" xfId="8" applyFont="1" applyFill="1" applyBorder="1" applyAlignment="1">
      <alignment horizontal="center" vertical="center"/>
    </xf>
    <xf numFmtId="0" fontId="4" fillId="2" borderId="50" xfId="8" applyFont="1" applyFill="1" applyBorder="1" applyAlignment="1">
      <alignment horizontal="center" vertical="center"/>
    </xf>
    <xf numFmtId="0" fontId="4" fillId="2" borderId="47" xfId="8" applyFont="1" applyFill="1" applyBorder="1" applyAlignment="1">
      <alignment horizontal="center" vertical="center"/>
    </xf>
    <xf numFmtId="0" fontId="4" fillId="2" borderId="2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6" fillId="2" borderId="24" xfId="8" applyFont="1" applyFill="1" applyBorder="1" applyAlignment="1">
      <alignment horizontal="center" vertical="center" wrapText="1"/>
    </xf>
    <xf numFmtId="0" fontId="6" fillId="2" borderId="20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center" vertical="center"/>
    </xf>
    <xf numFmtId="0" fontId="4" fillId="2" borderId="6" xfId="8" applyFont="1" applyFill="1" applyBorder="1" applyAlignment="1">
      <alignment horizontal="center" vertical="center"/>
    </xf>
    <xf numFmtId="0" fontId="6" fillId="2" borderId="40" xfId="8" applyFont="1" applyFill="1" applyBorder="1" applyAlignment="1">
      <alignment horizontal="center" vertical="center"/>
    </xf>
    <xf numFmtId="0" fontId="6" fillId="2" borderId="41" xfId="8" applyFont="1" applyFill="1" applyBorder="1" applyAlignment="1">
      <alignment horizontal="center" vertical="center"/>
    </xf>
    <xf numFmtId="0" fontId="4" fillId="2" borderId="33" xfId="8" applyFont="1" applyFill="1" applyBorder="1" applyAlignment="1">
      <alignment horizontal="center" vertical="center"/>
    </xf>
    <xf numFmtId="0" fontId="4" fillId="2" borderId="32" xfId="8" applyFont="1" applyFill="1" applyBorder="1" applyAlignment="1">
      <alignment horizontal="center" vertical="center" wrapText="1"/>
    </xf>
    <xf numFmtId="0" fontId="4" fillId="2" borderId="63" xfId="8" applyFont="1" applyFill="1" applyBorder="1" applyAlignment="1">
      <alignment horizontal="center" vertical="center" wrapText="1"/>
    </xf>
    <xf numFmtId="0" fontId="4" fillId="2" borderId="31" xfId="8" applyFont="1" applyFill="1" applyBorder="1" applyAlignment="1">
      <alignment horizontal="center" vertical="center" wrapText="1"/>
    </xf>
    <xf numFmtId="0" fontId="4" fillId="2" borderId="43" xfId="8" applyFont="1" applyFill="1" applyBorder="1" applyAlignment="1">
      <alignment horizontal="center" vertical="center" wrapText="1"/>
    </xf>
    <xf numFmtId="0" fontId="4" fillId="2" borderId="92" xfId="8" applyFont="1" applyFill="1" applyBorder="1" applyAlignment="1">
      <alignment horizontal="center" vertical="center"/>
    </xf>
    <xf numFmtId="0" fontId="4" fillId="2" borderId="93" xfId="8" applyFont="1" applyFill="1" applyBorder="1" applyAlignment="1">
      <alignment horizontal="center" vertical="center"/>
    </xf>
    <xf numFmtId="0" fontId="4" fillId="2" borderId="94" xfId="8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 wrapText="1"/>
    </xf>
    <xf numFmtId="0" fontId="4" fillId="2" borderId="94" xfId="0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horizontal="center" vertical="center"/>
    </xf>
    <xf numFmtId="0" fontId="4" fillId="2" borderId="94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85" xfId="0" applyFont="1" applyFill="1" applyBorder="1" applyAlignment="1">
      <alignment horizontal="center" vertical="center" wrapText="1"/>
    </xf>
    <xf numFmtId="0" fontId="4" fillId="2" borderId="8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90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4" fillId="2" borderId="85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28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56" xfId="0" applyNumberFormat="1" applyFont="1" applyFill="1" applyBorder="1" applyAlignment="1">
      <alignment horizontal="center" vertical="center" wrapText="1"/>
    </xf>
    <xf numFmtId="3" fontId="4" fillId="2" borderId="44" xfId="0" applyNumberFormat="1" applyFont="1" applyFill="1" applyBorder="1"/>
    <xf numFmtId="164" fontId="4" fillId="2" borderId="97" xfId="0" applyNumberFormat="1" applyFont="1" applyFill="1" applyBorder="1"/>
    <xf numFmtId="0" fontId="0" fillId="0" borderId="0" xfId="0" applyBorder="1"/>
    <xf numFmtId="164" fontId="0" fillId="0" borderId="4" xfId="0" applyNumberFormat="1" applyBorder="1"/>
    <xf numFmtId="1" fontId="4" fillId="2" borderId="49" xfId="0" applyNumberFormat="1" applyFont="1" applyFill="1" applyBorder="1" applyAlignment="1">
      <alignment horizontal="center" vertical="center"/>
    </xf>
    <xf numFmtId="1" fontId="4" fillId="2" borderId="31" xfId="0" applyNumberFormat="1" applyFont="1" applyFill="1" applyBorder="1" applyAlignment="1">
      <alignment horizontal="center" vertical="center"/>
    </xf>
    <xf numFmtId="1" fontId="4" fillId="2" borderId="32" xfId="0" applyNumberFormat="1" applyFont="1" applyFill="1" applyBorder="1" applyAlignment="1">
      <alignment horizontal="center" vertical="center" wrapText="1"/>
    </xf>
    <xf numFmtId="1" fontId="4" fillId="2" borderId="51" xfId="0" applyNumberFormat="1" applyFont="1" applyFill="1" applyBorder="1" applyAlignment="1">
      <alignment horizontal="center" vertical="center"/>
    </xf>
    <xf numFmtId="1" fontId="4" fillId="2" borderId="33" xfId="0" applyNumberFormat="1" applyFont="1" applyFill="1" applyBorder="1" applyAlignment="1">
      <alignment horizontal="center" vertical="center"/>
    </xf>
    <xf numFmtId="1" fontId="4" fillId="2" borderId="34" xfId="0" applyNumberFormat="1" applyFont="1" applyFill="1" applyBorder="1" applyAlignment="1">
      <alignment horizontal="center" vertical="center" wrapText="1"/>
    </xf>
    <xf numFmtId="1" fontId="4" fillId="2" borderId="92" xfId="0" applyNumberFormat="1" applyFont="1" applyFill="1" applyBorder="1" applyAlignment="1">
      <alignment horizontal="center" vertical="center"/>
    </xf>
    <xf numFmtId="1" fontId="4" fillId="2" borderId="9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</cellXfs>
  <cellStyles count="11">
    <cellStyle name="Hiperligação" xfId="1" builtinId="8"/>
    <cellStyle name="Normal" xfId="0" builtinId="0"/>
    <cellStyle name="Normal 2" xfId="2" xr:uid="{00000000-0005-0000-0000-000002000000}"/>
    <cellStyle name="Normal 2 2" xfId="4" xr:uid="{14E9BB0C-3AA6-4DA3-B5A3-3D3BEC221BCB}"/>
    <cellStyle name="Normal 2 2 2" xfId="5" xr:uid="{1EEBFB34-00E9-426C-B388-EAF788631347}"/>
    <cellStyle name="Normal 2 2 2 2" xfId="6" xr:uid="{7F3C8D3D-4376-4700-90ED-8EF15B3BECED}"/>
    <cellStyle name="Normal 2 2 2 2 2" xfId="7" xr:uid="{0E0CE131-3CB7-4F9C-AA0E-7EEA3098BFE7}"/>
    <cellStyle name="Normal 2 2 2 2 2 2" xfId="8" xr:uid="{6BE943C2-7193-46DF-8530-06C9B19723D0}"/>
    <cellStyle name="Normal 2 2 2 2 2 2 2" xfId="9" xr:uid="{2F68E93E-D6A0-49AE-BC3F-C67C1C12A2CE}"/>
    <cellStyle name="Normal 2 3" xfId="10" xr:uid="{F3E0573F-BBFE-407D-BD54-4ED3A9794EEF}"/>
    <cellStyle name="Percentagem 2" xfId="3" xr:uid="{00000000-0005-0000-0000-000003000000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4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503730</xdr:colOff>
      <xdr:row>11</xdr:row>
      <xdr:rowOff>107504</xdr:rowOff>
    </xdr:from>
    <xdr:to>
      <xdr:col>2</xdr:col>
      <xdr:colOff>315725</xdr:colOff>
      <xdr:row>13</xdr:row>
      <xdr:rowOff>23539</xdr:rowOff>
    </xdr:to>
    <xdr:sp macro="" textlink="">
      <xdr:nvSpPr>
        <xdr:cNvPr id="2" name="Mai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3280" y="2374454"/>
          <a:ext cx="421595" cy="411335"/>
        </a:xfrm>
        <a:prstGeom prst="mathPlus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329704</xdr:colOff>
      <xdr:row>8</xdr:row>
      <xdr:rowOff>13332</xdr:rowOff>
    </xdr:from>
    <xdr:to>
      <xdr:col>2</xdr:col>
      <xdr:colOff>448960</xdr:colOff>
      <xdr:row>10</xdr:row>
      <xdr:rowOff>198537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254" y="1537332"/>
          <a:ext cx="728856" cy="680505"/>
        </a:xfrm>
        <a:prstGeom prst="rect">
          <a:avLst/>
        </a:prstGeom>
      </xdr:spPr>
    </xdr:pic>
    <xdr:clientData/>
  </xdr:twoCellAnchor>
  <xdr:twoCellAnchor editAs="oneCell">
    <xdr:from>
      <xdr:col>1</xdr:col>
      <xdr:colOff>288239</xdr:colOff>
      <xdr:row>24</xdr:row>
      <xdr:rowOff>134916</xdr:rowOff>
    </xdr:from>
    <xdr:to>
      <xdr:col>2</xdr:col>
      <xdr:colOff>605117</xdr:colOff>
      <xdr:row>28</xdr:row>
      <xdr:rowOff>15923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89" y="5135541"/>
          <a:ext cx="926478" cy="871607"/>
        </a:xfrm>
        <a:prstGeom prst="rect">
          <a:avLst/>
        </a:prstGeom>
      </xdr:spPr>
    </xdr:pic>
    <xdr:clientData/>
  </xdr:twoCellAnchor>
  <xdr:twoCellAnchor editAs="oneCell">
    <xdr:from>
      <xdr:col>1</xdr:col>
      <xdr:colOff>398941</xdr:colOff>
      <xdr:row>13</xdr:row>
      <xdr:rowOff>128240</xdr:rowOff>
    </xdr:from>
    <xdr:to>
      <xdr:col>2</xdr:col>
      <xdr:colOff>448235</xdr:colOff>
      <xdr:row>16</xdr:row>
      <xdr:rowOff>34666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91" y="2890490"/>
          <a:ext cx="658894" cy="649376"/>
        </a:xfrm>
        <a:prstGeom prst="rect">
          <a:avLst/>
        </a:prstGeom>
      </xdr:spPr>
    </xdr:pic>
    <xdr:clientData/>
  </xdr:twoCellAnchor>
  <xdr:twoCellAnchor editAs="oneCell">
    <xdr:from>
      <xdr:col>1</xdr:col>
      <xdr:colOff>345015</xdr:colOff>
      <xdr:row>38</xdr:row>
      <xdr:rowOff>103654</xdr:rowOff>
    </xdr:from>
    <xdr:to>
      <xdr:col>3</xdr:col>
      <xdr:colOff>89261</xdr:colOff>
      <xdr:row>42</xdr:row>
      <xdr:rowOff>67236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65" y="8180854"/>
          <a:ext cx="963446" cy="9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I33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6384" width="9.140625" style="136"/>
  </cols>
  <sheetData>
    <row r="2" spans="1:9" x14ac:dyDescent="0.25">
      <c r="D2" s="384" t="s">
        <v>49</v>
      </c>
      <c r="E2" s="384"/>
      <c r="F2" s="384"/>
      <c r="G2" s="384"/>
      <c r="H2" s="384"/>
      <c r="I2" s="384"/>
    </row>
    <row r="3" spans="1:9" x14ac:dyDescent="0.25">
      <c r="D3" s="384"/>
      <c r="E3" s="384"/>
      <c r="F3" s="384"/>
      <c r="G3" s="384"/>
      <c r="H3" s="384"/>
      <c r="I3" s="384"/>
    </row>
    <row r="4" spans="1:9" ht="15.75" x14ac:dyDescent="0.25">
      <c r="D4" s="385" t="s">
        <v>91</v>
      </c>
      <c r="E4" s="385"/>
      <c r="F4" s="385"/>
      <c r="G4" s="385"/>
      <c r="H4" s="385"/>
      <c r="I4" s="385"/>
    </row>
    <row r="6" spans="1:9" ht="15" customHeight="1" x14ac:dyDescent="0.25"/>
    <row r="7" spans="1:9" ht="15" customHeight="1" x14ac:dyDescent="0.25">
      <c r="A7" s="137" t="s">
        <v>48</v>
      </c>
    </row>
    <row r="8" spans="1:9" ht="15" customHeight="1" x14ac:dyDescent="0.25"/>
    <row r="9" spans="1:9" ht="15" customHeight="1" x14ac:dyDescent="0.25">
      <c r="A9" s="137" t="s">
        <v>47</v>
      </c>
    </row>
    <row r="10" spans="1:9" ht="15" customHeight="1" x14ac:dyDescent="0.25"/>
    <row r="11" spans="1:9" ht="15" customHeight="1" x14ac:dyDescent="0.25">
      <c r="A11" s="137" t="s">
        <v>50</v>
      </c>
    </row>
    <row r="12" spans="1:9" ht="15" customHeight="1" x14ac:dyDescent="0.25"/>
    <row r="13" spans="1:9" ht="15" customHeight="1" x14ac:dyDescent="0.25">
      <c r="A13" s="137" t="s">
        <v>51</v>
      </c>
    </row>
    <row r="14" spans="1:9" ht="15" customHeight="1" x14ac:dyDescent="0.25"/>
    <row r="15" spans="1:9" ht="15" customHeight="1" x14ac:dyDescent="0.25">
      <c r="A15" s="137" t="s">
        <v>54</v>
      </c>
    </row>
    <row r="16" spans="1:9" ht="15" customHeight="1" x14ac:dyDescent="0.25"/>
    <row r="17" spans="1:1" ht="15" customHeight="1" x14ac:dyDescent="0.25">
      <c r="A17" s="137" t="s">
        <v>55</v>
      </c>
    </row>
    <row r="18" spans="1:1" ht="15" customHeight="1" x14ac:dyDescent="0.25"/>
    <row r="19" spans="1:1" ht="15" customHeight="1" x14ac:dyDescent="0.25">
      <c r="A19" s="137" t="s">
        <v>53</v>
      </c>
    </row>
    <row r="20" spans="1:1" ht="15" customHeight="1" x14ac:dyDescent="0.25"/>
    <row r="21" spans="1:1" ht="15" customHeight="1" x14ac:dyDescent="0.25">
      <c r="A21" s="137" t="s">
        <v>52</v>
      </c>
    </row>
    <row r="22" spans="1:1" ht="15" customHeight="1" x14ac:dyDescent="0.25"/>
    <row r="23" spans="1:1" ht="15" customHeight="1" x14ac:dyDescent="0.25">
      <c r="A23" s="137" t="s">
        <v>60</v>
      </c>
    </row>
    <row r="24" spans="1:1" ht="15" customHeight="1" x14ac:dyDescent="0.25"/>
    <row r="25" spans="1:1" ht="15" customHeight="1" x14ac:dyDescent="0.25">
      <c r="A25" s="137" t="s">
        <v>61</v>
      </c>
    </row>
    <row r="26" spans="1:1" ht="15" customHeight="1" x14ac:dyDescent="0.25"/>
    <row r="27" spans="1:1" ht="15" customHeight="1" x14ac:dyDescent="0.25">
      <c r="A27" s="137" t="s">
        <v>63</v>
      </c>
    </row>
    <row r="28" spans="1:1" ht="15" customHeight="1" x14ac:dyDescent="0.25"/>
    <row r="29" spans="1:1" ht="15" customHeight="1" x14ac:dyDescent="0.25">
      <c r="A29" s="149" t="s">
        <v>75</v>
      </c>
    </row>
    <row r="30" spans="1:1" ht="15" customHeight="1" x14ac:dyDescent="0.25"/>
    <row r="31" spans="1:1" ht="15" customHeight="1" x14ac:dyDescent="0.25">
      <c r="A31" s="149" t="s">
        <v>76</v>
      </c>
    </row>
    <row r="32" spans="1:1" ht="15" customHeight="1" x14ac:dyDescent="0.25"/>
    <row r="33" spans="1:1" x14ac:dyDescent="0.25">
      <c r="A33" s="149" t="s">
        <v>77</v>
      </c>
    </row>
  </sheetData>
  <mergeCells count="2">
    <mergeCell ref="D2:I3"/>
    <mergeCell ref="D4:I4"/>
  </mergeCells>
  <hyperlinks>
    <hyperlink ref="A7" location="'1'!A1" display="1. MERCADO DE VINHOS TRANQUILOS: PORTUGAL (CONTINENTE)" xr:uid="{00000000-0004-0000-0000-000000000000}"/>
    <hyperlink ref="A9" location="'2'!A1" display="2. EVOLUÇÃO DAS VENDAS DE VINHO TRANQUILO NO MERCADO NACIONAL POR CANAL DE DISTRIBUIÇÃO" xr:uid="{00000000-0004-0000-0000-000001000000}"/>
    <hyperlink ref="A11" location="'3'!A1" display="3. EVOLUÇÃO DAS VENDAS DE VINHO TRANQUILO CERTIFICADO NO MERCADO NACIONAL POR CANAL DE DISTRIBUIÇÃO" xr:uid="{00000000-0004-0000-0000-000002000000}"/>
    <hyperlink ref="A13" location="'4'!A1" display="4. EVOLUÇÃO DAS VENDAS DE VINHO TRANQUILO  NÃO CERTIFICADO NO MERCADO NACIONAL POR CANAL DE DISTRIBUIÇÃO" xr:uid="{00000000-0004-0000-0000-000003000000}"/>
    <hyperlink ref="A15" location="'5'!A1" display="5. EVOLUÇÃO DAS VENDAS NO MERCADO NACIONAL DE VINHO TRANQUILO POR TIPO DE PRODUTO / REGIÃO" xr:uid="{00000000-0004-0000-0000-000004000000}"/>
    <hyperlink ref="A17" location="'6'!A1" display="6. EVOLUÇÃO DAS VENDAS NO MERCADO NACIONAL DE VINHO TRANQUILO NA DISTRIBUIÇÃO POR TIPO DE PRODUTO / REGIÃO" xr:uid="{00000000-0004-0000-0000-000005000000}"/>
    <hyperlink ref="A19" location="'7'!A1" display="7. EVOLUÇÃO DAS VENDAS NO MERCADO NACIONAL DE VINHO TRANQUILO NA RESTAURAÇÃO POR TIPO DE PRODUTO / REGIÃO" xr:uid="{00000000-0004-0000-0000-000006000000}"/>
    <hyperlink ref="A21" location="'8'!A1" display="8. EVOLUÇÃO DAS VENDAS NO MERCADO NACIONAL DE VINHO TRANQUILO CERTIFICADO POR REGIÃO / TIPO DE CERTIFICAÇÃO" xr:uid="{00000000-0004-0000-0000-000007000000}"/>
    <hyperlink ref="A23" location="'9'!A1" display="9. EVOLUÇÃO DAS VENDAS NO MERCADO NACIONAL  DE VINHO TRANQUILO CERTIFICADO NA DISTRIBUIÇÃO POR REGIÃO / TIPO DE CERTIFICAÇÃO" xr:uid="{00000000-0004-0000-0000-000008000000}"/>
    <hyperlink ref="A25" location="'10'!A1" display="10. EVOLUÇÃO DAS VENDAS NO MERCADO NACIONAL  DE VINHO TRANQUILO CERTIFICADO NA RESTAURAÇÃO POR REGIÃO / TIPO DE CERTIFICAÇÃO" xr:uid="{00000000-0004-0000-0000-000009000000}"/>
    <hyperlink ref="A27" location="'11'!A1" display="11. EVOLUÇÃO DAS VENDAS NO MERCADO NACIONAL  DE VINHO TRANQUILO CERTIFICADO  POR REGIÃO / CANAL DE DISTRIBUIÇÃO" xr:uid="{00000000-0004-0000-0000-00000A000000}"/>
    <hyperlink ref="A29" location="'12'!A1" display="12. EVOLUÇÃO DAS VENDAS NO MERCADO NACIONAL  DE VINHO TRANQUILO  POR CANAL DE DISTRIBUIÇÃO / ACONDICIONAMENTO" xr:uid="{00000000-0004-0000-0000-00000B000000}"/>
    <hyperlink ref="A31" location="'13'!A1" display="13. EVOLUÇÃO DAS VENDAS NO MERCADO NACIONAL  DE VINHO TRANQUILO  CERTIFICADO POR CANAL DE DISTRIBUIÇÃO / ACONDICIONAMENTO" xr:uid="{00000000-0004-0000-0000-00000C000000}"/>
    <hyperlink ref="A33" location="'14'!A1" display="14. EVOLUÇÃO DAS VENDAS NO MERCADO NACIONAL  DE VINHO TRANQUILO NÃO CERTIFICADO POR CANAL DE DISTRIBUIÇÃO / ACONDICIONAMENTO" xr:uid="{00000000-0004-0000-0000-00000D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DF8-1EF3-4ADC-BD2D-34E203DBF0E8}">
  <dimension ref="A1:X141"/>
  <sheetViews>
    <sheetView workbookViewId="0">
      <selection activeCell="R104" sqref="R104"/>
    </sheetView>
  </sheetViews>
  <sheetFormatPr defaultRowHeight="15" x14ac:dyDescent="0.25"/>
  <cols>
    <col min="1" max="1" width="3.42578125" customWidth="1"/>
    <col min="2" max="2" width="19.5703125" customWidth="1"/>
    <col min="3" max="10" width="11.140625" customWidth="1"/>
    <col min="11" max="11" width="11.85546875" customWidth="1"/>
    <col min="12" max="12" width="2.5703125" customWidth="1"/>
    <col min="13" max="20" width="10.7109375" customWidth="1"/>
    <col min="21" max="21" width="11.85546875" customWidth="1"/>
    <col min="22" max="22" width="2.5703125" customWidth="1"/>
    <col min="23" max="24" width="11.140625" customWidth="1"/>
  </cols>
  <sheetData>
    <row r="1" spans="1:24" x14ac:dyDescent="0.25">
      <c r="A1" s="1" t="s">
        <v>59</v>
      </c>
    </row>
    <row r="2" spans="1:24" x14ac:dyDescent="0.25">
      <c r="A2" s="1"/>
    </row>
    <row r="3" spans="1:24" x14ac:dyDescent="0.25">
      <c r="A3" s="1" t="s">
        <v>21</v>
      </c>
      <c r="M3" s="1" t="s">
        <v>23</v>
      </c>
      <c r="W3" s="1" t="str">
        <f>'6'!W3</f>
        <v>VARIAÇÃO (JAN-DEZ)</v>
      </c>
    </row>
    <row r="4" spans="1:24" ht="15.75" thickBot="1" x14ac:dyDescent="0.3"/>
    <row r="5" spans="1:24" ht="24" customHeight="1" x14ac:dyDescent="0.25">
      <c r="A5" s="420" t="s">
        <v>28</v>
      </c>
      <c r="B5" s="450"/>
      <c r="C5" s="422">
        <v>2016</v>
      </c>
      <c r="D5" s="424">
        <v>2017</v>
      </c>
      <c r="E5" s="424">
        <v>2018</v>
      </c>
      <c r="F5" s="424">
        <v>2019</v>
      </c>
      <c r="G5" s="424">
        <v>2020</v>
      </c>
      <c r="H5" s="424">
        <v>2021</v>
      </c>
      <c r="I5" s="424">
        <v>2022</v>
      </c>
      <c r="J5" s="426">
        <v>2023</v>
      </c>
      <c r="K5" s="457">
        <v>2024</v>
      </c>
      <c r="M5" s="466">
        <v>2016</v>
      </c>
      <c r="N5" s="424">
        <v>2017</v>
      </c>
      <c r="O5" s="424">
        <v>2018</v>
      </c>
      <c r="P5" s="447">
        <v>2019</v>
      </c>
      <c r="Q5" s="426">
        <v>2020</v>
      </c>
      <c r="R5" s="426">
        <v>2021</v>
      </c>
      <c r="S5" s="426">
        <v>2022</v>
      </c>
      <c r="T5" s="426">
        <v>2023</v>
      </c>
      <c r="U5" s="457">
        <v>2024</v>
      </c>
      <c r="W5" s="464" t="s">
        <v>86</v>
      </c>
      <c r="X5" s="465"/>
    </row>
    <row r="6" spans="1:24" ht="21.75" customHeight="1" thickBot="1" x14ac:dyDescent="0.3">
      <c r="A6" s="451"/>
      <c r="B6" s="452"/>
      <c r="C6" s="453"/>
      <c r="D6" s="444"/>
      <c r="E6" s="444"/>
      <c r="F6" s="444"/>
      <c r="G6" s="444"/>
      <c r="H6" s="444"/>
      <c r="I6" s="444"/>
      <c r="J6" s="449"/>
      <c r="K6" s="458"/>
      <c r="M6" s="467"/>
      <c r="N6" s="444"/>
      <c r="O6" s="444"/>
      <c r="P6" s="468"/>
      <c r="Q6" s="449"/>
      <c r="R6" s="449"/>
      <c r="S6" s="449"/>
      <c r="T6" s="449"/>
      <c r="U6" s="458"/>
      <c r="W6" s="127" t="s">
        <v>0</v>
      </c>
      <c r="X6" s="128" t="s">
        <v>37</v>
      </c>
    </row>
    <row r="7" spans="1:24" ht="20.100000000000001" customHeight="1" thickBot="1" x14ac:dyDescent="0.3">
      <c r="A7" s="5" t="s">
        <v>10</v>
      </c>
      <c r="B7" s="6"/>
      <c r="C7" s="12">
        <v>18625525</v>
      </c>
      <c r="D7" s="13">
        <v>19983662</v>
      </c>
      <c r="E7" s="13">
        <v>20334191</v>
      </c>
      <c r="F7" s="13">
        <v>21469566</v>
      </c>
      <c r="G7" s="13">
        <v>19900394</v>
      </c>
      <c r="H7" s="13">
        <v>20394126</v>
      </c>
      <c r="I7" s="35">
        <v>21566848.732000012</v>
      </c>
      <c r="J7" s="13">
        <v>20881804.085999988</v>
      </c>
      <c r="K7" s="155">
        <v>20732400.497999992</v>
      </c>
      <c r="M7" s="131">
        <f t="shared" ref="M7:T7" si="0">C7/C45</f>
        <v>0.16972846980551387</v>
      </c>
      <c r="N7" s="234">
        <f t="shared" si="0"/>
        <v>0.17784797322324608</v>
      </c>
      <c r="O7" s="20">
        <f t="shared" si="0"/>
        <v>0.17665948104128135</v>
      </c>
      <c r="P7" s="20">
        <f t="shared" si="0"/>
        <v>0.17230649587352914</v>
      </c>
      <c r="Q7" s="20">
        <f t="shared" si="0"/>
        <v>0.17704576152653625</v>
      </c>
      <c r="R7" s="351">
        <f t="shared" si="0"/>
        <v>0.17328196252462968</v>
      </c>
      <c r="S7" s="351">
        <f t="shared" si="0"/>
        <v>0.17272416767338247</v>
      </c>
      <c r="T7" s="20">
        <f t="shared" si="0"/>
        <v>0.16840163556468385</v>
      </c>
      <c r="U7" s="215">
        <f>K7/K45</f>
        <v>0.15892012376054807</v>
      </c>
      <c r="W7" s="100">
        <f>(K7-J7)/J7</f>
        <v>-7.1547260660376581E-3</v>
      </c>
      <c r="X7" s="99">
        <f>(U7-T7)</f>
        <v>-9.4815118041357838E-3</v>
      </c>
    </row>
    <row r="8" spans="1:24" ht="20.100000000000001" customHeight="1" x14ac:dyDescent="0.25">
      <c r="A8" s="23"/>
      <c r="B8" t="s">
        <v>84</v>
      </c>
      <c r="C8" s="9">
        <v>488904</v>
      </c>
      <c r="D8" s="10">
        <v>462559</v>
      </c>
      <c r="E8" s="10">
        <v>714382</v>
      </c>
      <c r="F8" s="10">
        <v>730840</v>
      </c>
      <c r="G8" s="10">
        <v>595254</v>
      </c>
      <c r="H8" s="10">
        <v>980147</v>
      </c>
      <c r="I8" s="34">
        <v>1301586.9200000006</v>
      </c>
      <c r="J8" s="10">
        <v>1422133.4739999995</v>
      </c>
      <c r="K8" s="156">
        <v>1387786.8410000009</v>
      </c>
      <c r="M8" s="75">
        <f t="shared" ref="M8:T8" si="1">C8/C7</f>
        <v>2.6249139286006702E-2</v>
      </c>
      <c r="N8" s="36">
        <f t="shared" si="1"/>
        <v>2.3146858668846582E-2</v>
      </c>
      <c r="O8" s="17">
        <f t="shared" si="1"/>
        <v>3.5132059101834937E-2</v>
      </c>
      <c r="P8" s="17">
        <f t="shared" si="1"/>
        <v>3.404074400013489E-2</v>
      </c>
      <c r="Q8" s="17">
        <f t="shared" si="1"/>
        <v>2.9911669085546749E-2</v>
      </c>
      <c r="R8" s="346">
        <f t="shared" si="1"/>
        <v>4.806026009646111E-2</v>
      </c>
      <c r="S8" s="346">
        <f t="shared" si="1"/>
        <v>6.0351279696637318E-2</v>
      </c>
      <c r="T8" s="17">
        <f t="shared" si="1"/>
        <v>6.8103956350852632E-2</v>
      </c>
      <c r="U8" s="76">
        <f>K8/K7</f>
        <v>6.6938068321315589E-2</v>
      </c>
      <c r="W8" s="105">
        <f t="shared" ref="W8:W47" si="2">(K8-J8)/J8</f>
        <v>-2.4151483407104254E-2</v>
      </c>
      <c r="X8" s="102">
        <f t="shared" ref="X8:X47" si="3">(U8-T8)</f>
        <v>-1.1658880295370433E-3</v>
      </c>
    </row>
    <row r="9" spans="1:24" ht="20.100000000000001" customHeight="1" thickBot="1" x14ac:dyDescent="0.3">
      <c r="A9" s="23"/>
      <c r="B9" t="s">
        <v>85</v>
      </c>
      <c r="C9" s="9">
        <v>18136621</v>
      </c>
      <c r="D9" s="10">
        <v>19521103</v>
      </c>
      <c r="E9" s="10">
        <v>19619809</v>
      </c>
      <c r="F9" s="10">
        <v>20738726</v>
      </c>
      <c r="G9" s="10">
        <v>19305140</v>
      </c>
      <c r="H9" s="10">
        <v>19413979</v>
      </c>
      <c r="I9" s="34">
        <v>20265261.81200001</v>
      </c>
      <c r="J9" s="10">
        <v>19459670.611999989</v>
      </c>
      <c r="K9" s="156">
        <v>19344613.65699999</v>
      </c>
      <c r="M9" s="75">
        <f t="shared" ref="M9:T9" si="4">C9/C7</f>
        <v>0.9737508607139933</v>
      </c>
      <c r="N9" s="36">
        <f t="shared" si="4"/>
        <v>0.97685314133115342</v>
      </c>
      <c r="O9" s="17">
        <f t="shared" si="4"/>
        <v>0.96486794089816508</v>
      </c>
      <c r="P9" s="17">
        <f t="shared" si="4"/>
        <v>0.9659592559998651</v>
      </c>
      <c r="Q9" s="17">
        <f t="shared" si="4"/>
        <v>0.97008833091445323</v>
      </c>
      <c r="R9" s="346">
        <f t="shared" si="4"/>
        <v>0.95193973990353886</v>
      </c>
      <c r="S9" s="346">
        <f t="shared" si="4"/>
        <v>0.93964872030336266</v>
      </c>
      <c r="T9" s="17">
        <f t="shared" si="4"/>
        <v>0.93189604364914735</v>
      </c>
      <c r="U9" s="76">
        <f>K9/K7</f>
        <v>0.93306193167868434</v>
      </c>
      <c r="W9" s="103">
        <f t="shared" si="2"/>
        <v>-5.9125849195539445E-3</v>
      </c>
      <c r="X9" s="102">
        <f t="shared" si="3"/>
        <v>1.1658880295369878E-3</v>
      </c>
    </row>
    <row r="10" spans="1:24" ht="20.100000000000001" customHeight="1" thickBot="1" x14ac:dyDescent="0.3">
      <c r="A10" s="5" t="s">
        <v>17</v>
      </c>
      <c r="B10" s="6"/>
      <c r="C10" s="12">
        <v>539211</v>
      </c>
      <c r="D10" s="13">
        <v>687664</v>
      </c>
      <c r="E10" s="13">
        <v>429621</v>
      </c>
      <c r="F10" s="13">
        <v>392807</v>
      </c>
      <c r="G10" s="13">
        <v>275614</v>
      </c>
      <c r="H10" s="13">
        <v>297993</v>
      </c>
      <c r="I10" s="35">
        <v>386610.79599999997</v>
      </c>
      <c r="J10" s="13">
        <v>386419.54099999991</v>
      </c>
      <c r="K10" s="155">
        <v>371316.70999999996</v>
      </c>
      <c r="M10" s="131">
        <f t="shared" ref="M10:T10" si="5">C10/C45</f>
        <v>4.9136578932567508E-3</v>
      </c>
      <c r="N10" s="234">
        <f t="shared" si="5"/>
        <v>6.1199818460995941E-3</v>
      </c>
      <c r="O10" s="20">
        <f t="shared" si="5"/>
        <v>3.7324633620504665E-3</v>
      </c>
      <c r="P10" s="20">
        <f t="shared" si="5"/>
        <v>3.1525182076150658E-3</v>
      </c>
      <c r="Q10" s="20">
        <f t="shared" si="5"/>
        <v>2.4520263527131555E-3</v>
      </c>
      <c r="R10" s="351">
        <f t="shared" si="5"/>
        <v>2.5319453188924093E-3</v>
      </c>
      <c r="S10" s="351">
        <f t="shared" si="5"/>
        <v>3.0962811851859857E-3</v>
      </c>
      <c r="T10" s="20">
        <f t="shared" si="5"/>
        <v>3.1162864305475618E-3</v>
      </c>
      <c r="U10" s="215">
        <f>K10/K45</f>
        <v>2.8462549482995017E-3</v>
      </c>
      <c r="W10" s="100">
        <f t="shared" si="2"/>
        <v>-3.9084024997586626E-2</v>
      </c>
      <c r="X10" s="99">
        <f t="shared" si="3"/>
        <v>-2.7003148224806007E-4</v>
      </c>
    </row>
    <row r="11" spans="1:24" ht="20.100000000000001" customHeight="1" x14ac:dyDescent="0.25">
      <c r="A11" s="23"/>
      <c r="B11" t="s">
        <v>84</v>
      </c>
      <c r="C11" s="9">
        <v>519585</v>
      </c>
      <c r="D11" s="10">
        <v>652024</v>
      </c>
      <c r="E11" s="10">
        <v>372541</v>
      </c>
      <c r="F11" s="10">
        <v>302233</v>
      </c>
      <c r="G11" s="10">
        <v>211885</v>
      </c>
      <c r="H11" s="10">
        <v>213769</v>
      </c>
      <c r="I11" s="34">
        <v>288126.185</v>
      </c>
      <c r="J11" s="10">
        <v>281514.25599999999</v>
      </c>
      <c r="K11" s="156">
        <v>246024.34299999999</v>
      </c>
      <c r="M11" s="75">
        <f t="shared" ref="M11:T11" si="6">C11/C10</f>
        <v>0.96360237458063724</v>
      </c>
      <c r="N11" s="36">
        <f t="shared" si="6"/>
        <v>0.94817236324716725</v>
      </c>
      <c r="O11" s="17">
        <f t="shared" si="6"/>
        <v>0.86713871063099801</v>
      </c>
      <c r="P11" s="17">
        <f t="shared" si="6"/>
        <v>0.76941856942467934</v>
      </c>
      <c r="Q11" s="17">
        <f t="shared" si="6"/>
        <v>0.76877444542004403</v>
      </c>
      <c r="R11" s="346">
        <f t="shared" si="6"/>
        <v>0.71736248838059957</v>
      </c>
      <c r="S11" s="346">
        <f t="shared" si="6"/>
        <v>0.74526161188732043</v>
      </c>
      <c r="T11" s="17">
        <f t="shared" si="6"/>
        <v>0.72851972048691005</v>
      </c>
      <c r="U11" s="76">
        <f>K11/K10</f>
        <v>0.66257277513850643</v>
      </c>
      <c r="W11" s="105">
        <f t="shared" si="2"/>
        <v>-0.12606790684163435</v>
      </c>
      <c r="X11" s="102">
        <f t="shared" si="3"/>
        <v>-6.5946945348403618E-2</v>
      </c>
    </row>
    <row r="12" spans="1:24" ht="20.100000000000001" customHeight="1" thickBot="1" x14ac:dyDescent="0.3">
      <c r="A12" s="23"/>
      <c r="B12" t="s">
        <v>85</v>
      </c>
      <c r="C12" s="9">
        <v>19626</v>
      </c>
      <c r="D12" s="10">
        <v>35640</v>
      </c>
      <c r="E12" s="10">
        <v>57080</v>
      </c>
      <c r="F12" s="10">
        <v>90574</v>
      </c>
      <c r="G12" s="10">
        <v>63729</v>
      </c>
      <c r="H12" s="10">
        <v>84224</v>
      </c>
      <c r="I12" s="34">
        <v>98484.610999999975</v>
      </c>
      <c r="J12" s="10">
        <v>104905.28499999993</v>
      </c>
      <c r="K12" s="156">
        <v>125292.36699999997</v>
      </c>
      <c r="M12" s="75">
        <f t="shared" ref="M12:T12" si="7">C12/C10</f>
        <v>3.6397625419362735E-2</v>
      </c>
      <c r="N12" s="36">
        <f t="shared" si="7"/>
        <v>5.1827636752832779E-2</v>
      </c>
      <c r="O12" s="17">
        <f t="shared" si="7"/>
        <v>0.13286128936900199</v>
      </c>
      <c r="P12" s="17">
        <f t="shared" si="7"/>
        <v>0.23058143057532071</v>
      </c>
      <c r="Q12" s="17">
        <f t="shared" si="7"/>
        <v>0.23122555457995603</v>
      </c>
      <c r="R12" s="346">
        <f t="shared" si="7"/>
        <v>0.28263751161940048</v>
      </c>
      <c r="S12" s="346">
        <f t="shared" si="7"/>
        <v>0.25473838811267957</v>
      </c>
      <c r="T12" s="17">
        <f t="shared" si="7"/>
        <v>0.27148027951309006</v>
      </c>
      <c r="U12" s="76">
        <f>K12/K10</f>
        <v>0.33742722486149351</v>
      </c>
      <c r="W12" s="103">
        <f t="shared" si="2"/>
        <v>0.19433798783350192</v>
      </c>
      <c r="X12" s="102">
        <f t="shared" si="3"/>
        <v>6.5946945348403452E-2</v>
      </c>
    </row>
    <row r="13" spans="1:24" ht="20.100000000000001" customHeight="1" thickBot="1" x14ac:dyDescent="0.3">
      <c r="A13" s="5" t="s">
        <v>14</v>
      </c>
      <c r="B13" s="6"/>
      <c r="C13" s="12">
        <v>11753648</v>
      </c>
      <c r="D13" s="13">
        <v>13623943</v>
      </c>
      <c r="E13" s="13">
        <v>13143932</v>
      </c>
      <c r="F13" s="13">
        <v>12901981</v>
      </c>
      <c r="G13" s="13">
        <v>12362376</v>
      </c>
      <c r="H13" s="13">
        <v>14026050</v>
      </c>
      <c r="I13" s="35">
        <v>16122434.652999993</v>
      </c>
      <c r="J13" s="13">
        <v>16685398.07499999</v>
      </c>
      <c r="K13" s="155">
        <v>19260641.721999995</v>
      </c>
      <c r="M13" s="131">
        <f t="shared" ref="M13:T13" si="8">C13/C45</f>
        <v>0.10710724608689627</v>
      </c>
      <c r="N13" s="234">
        <f t="shared" si="8"/>
        <v>0.12124858045832795</v>
      </c>
      <c r="O13" s="20">
        <f t="shared" si="8"/>
        <v>0.11419191478834301</v>
      </c>
      <c r="P13" s="20">
        <f t="shared" si="8"/>
        <v>0.1035463472310922</v>
      </c>
      <c r="Q13" s="20">
        <f t="shared" si="8"/>
        <v>0.10998306230506669</v>
      </c>
      <c r="R13" s="351">
        <f t="shared" si="8"/>
        <v>0.11917458342998284</v>
      </c>
      <c r="S13" s="351">
        <f t="shared" si="8"/>
        <v>0.1291210478133529</v>
      </c>
      <c r="T13" s="20">
        <f t="shared" si="8"/>
        <v>0.13455965367291528</v>
      </c>
      <c r="U13" s="215">
        <f>K13/K45</f>
        <v>0.14763864736565807</v>
      </c>
      <c r="W13" s="100">
        <f t="shared" si="2"/>
        <v>0.15434115718572733</v>
      </c>
      <c r="X13" s="99">
        <f t="shared" si="3"/>
        <v>1.3078993692742791E-2</v>
      </c>
    </row>
    <row r="14" spans="1:24" ht="20.100000000000001" customHeight="1" x14ac:dyDescent="0.25">
      <c r="A14" s="23"/>
      <c r="B14" t="s">
        <v>84</v>
      </c>
      <c r="C14" s="9">
        <v>1951595</v>
      </c>
      <c r="D14" s="10">
        <v>1596350</v>
      </c>
      <c r="E14" s="10">
        <v>1314189</v>
      </c>
      <c r="F14" s="10">
        <v>681631</v>
      </c>
      <c r="G14" s="10">
        <v>450223</v>
      </c>
      <c r="H14" s="10">
        <v>516104</v>
      </c>
      <c r="I14" s="34">
        <v>496522.19700000016</v>
      </c>
      <c r="J14" s="10">
        <v>486623.2270000003</v>
      </c>
      <c r="K14" s="156">
        <v>448516.55199999991</v>
      </c>
      <c r="M14" s="75">
        <f t="shared" ref="M14:T14" si="9">C14/C13</f>
        <v>0.16604164085907627</v>
      </c>
      <c r="N14" s="36">
        <f t="shared" si="9"/>
        <v>0.11717239275002839</v>
      </c>
      <c r="O14" s="17">
        <f t="shared" si="9"/>
        <v>9.9984464314027188E-2</v>
      </c>
      <c r="P14" s="17">
        <f t="shared" si="9"/>
        <v>5.2831499286814944E-2</v>
      </c>
      <c r="Q14" s="17">
        <f t="shared" si="9"/>
        <v>3.6418808164385232E-2</v>
      </c>
      <c r="R14" s="346">
        <f t="shared" si="9"/>
        <v>3.679610439147158E-2</v>
      </c>
      <c r="S14" s="346">
        <f t="shared" si="9"/>
        <v>3.079697376274429E-2</v>
      </c>
      <c r="T14" s="17">
        <f t="shared" si="9"/>
        <v>2.9164615960173945E-2</v>
      </c>
      <c r="U14" s="76">
        <f>K14/K13</f>
        <v>2.3286687872278569E-2</v>
      </c>
      <c r="W14" s="105">
        <f t="shared" si="2"/>
        <v>-7.8308376759830198E-2</v>
      </c>
      <c r="X14" s="102">
        <f t="shared" si="3"/>
        <v>-5.877928087895376E-3</v>
      </c>
    </row>
    <row r="15" spans="1:24" ht="20.100000000000001" customHeight="1" thickBot="1" x14ac:dyDescent="0.3">
      <c r="A15" s="23"/>
      <c r="B15" t="s">
        <v>85</v>
      </c>
      <c r="C15" s="9">
        <v>9802053</v>
      </c>
      <c r="D15" s="10">
        <v>12027593</v>
      </c>
      <c r="E15" s="10">
        <v>11829743</v>
      </c>
      <c r="F15" s="10">
        <v>12220350</v>
      </c>
      <c r="G15" s="10">
        <v>11912153</v>
      </c>
      <c r="H15" s="10">
        <v>13509946</v>
      </c>
      <c r="I15" s="34">
        <v>15625912.455999993</v>
      </c>
      <c r="J15" s="10">
        <v>16198774.84799999</v>
      </c>
      <c r="K15" s="156">
        <v>18812125.169999994</v>
      </c>
      <c r="M15" s="75">
        <f t="shared" ref="M15:T15" si="10">C15/C13</f>
        <v>0.83395835914092376</v>
      </c>
      <c r="N15" s="36">
        <f t="shared" si="10"/>
        <v>0.88282760724997156</v>
      </c>
      <c r="O15" s="17">
        <f t="shared" si="10"/>
        <v>0.90001553568597281</v>
      </c>
      <c r="P15" s="17">
        <f t="shared" si="10"/>
        <v>0.94716850071318504</v>
      </c>
      <c r="Q15" s="17">
        <f t="shared" si="10"/>
        <v>0.96358119183561475</v>
      </c>
      <c r="R15" s="346">
        <f t="shared" si="10"/>
        <v>0.96320389560852837</v>
      </c>
      <c r="S15" s="346">
        <f t="shared" si="10"/>
        <v>0.96920302623725563</v>
      </c>
      <c r="T15" s="17">
        <f t="shared" si="10"/>
        <v>0.97083538403982605</v>
      </c>
      <c r="U15" s="76">
        <f>K15/K13</f>
        <v>0.97671331212772139</v>
      </c>
      <c r="W15" s="103">
        <f t="shared" si="2"/>
        <v>0.16133012197046903</v>
      </c>
      <c r="X15" s="102">
        <f t="shared" si="3"/>
        <v>5.8779280878953344E-3</v>
      </c>
    </row>
    <row r="16" spans="1:24" ht="20.100000000000001" customHeight="1" thickBot="1" x14ac:dyDescent="0.3">
      <c r="A16" s="5" t="s">
        <v>8</v>
      </c>
      <c r="B16" s="6"/>
      <c r="C16" s="12">
        <v>108515</v>
      </c>
      <c r="D16" s="13">
        <v>88963</v>
      </c>
      <c r="E16" s="13">
        <v>259060</v>
      </c>
      <c r="F16" s="13">
        <v>298131</v>
      </c>
      <c r="G16" s="13">
        <v>76415</v>
      </c>
      <c r="H16" s="13"/>
      <c r="I16" s="35"/>
      <c r="J16" s="13"/>
      <c r="K16" s="359"/>
      <c r="M16" s="131">
        <f t="shared" ref="M16:T16" si="11">C16/C45</f>
        <v>9.8886259050122547E-4</v>
      </c>
      <c r="N16" s="234">
        <f t="shared" si="11"/>
        <v>7.9174123550826881E-4</v>
      </c>
      <c r="O16" s="20">
        <f t="shared" si="11"/>
        <v>2.2506626970580906E-3</v>
      </c>
      <c r="P16" s="20">
        <f t="shared" si="11"/>
        <v>2.3926849718932889E-3</v>
      </c>
      <c r="Q16" s="20">
        <f t="shared" si="11"/>
        <v>6.798333674725369E-4</v>
      </c>
      <c r="R16" s="351">
        <f t="shared" si="11"/>
        <v>0</v>
      </c>
      <c r="S16" s="351">
        <f t="shared" si="11"/>
        <v>0</v>
      </c>
      <c r="T16" s="20">
        <f t="shared" si="11"/>
        <v>0</v>
      </c>
      <c r="U16" s="215">
        <f>K16/K45</f>
        <v>0</v>
      </c>
      <c r="W16" s="100"/>
      <c r="X16" s="99">
        <f t="shared" si="3"/>
        <v>0</v>
      </c>
    </row>
    <row r="17" spans="1:24" ht="20.100000000000001" customHeight="1" thickBot="1" x14ac:dyDescent="0.3">
      <c r="A17" s="23"/>
      <c r="B17" t="s">
        <v>84</v>
      </c>
      <c r="C17" s="9">
        <v>108515</v>
      </c>
      <c r="D17" s="10">
        <v>88963</v>
      </c>
      <c r="E17" s="10">
        <v>259060</v>
      </c>
      <c r="F17" s="10">
        <v>298131</v>
      </c>
      <c r="G17" s="10">
        <v>76415</v>
      </c>
      <c r="H17" s="10"/>
      <c r="I17" s="34"/>
      <c r="J17" s="10"/>
      <c r="K17" s="156"/>
      <c r="M17" s="75">
        <f>C17/C16</f>
        <v>1</v>
      </c>
      <c r="N17" s="36">
        <f>D17/D16</f>
        <v>1</v>
      </c>
      <c r="O17" s="17">
        <f>E17/E16</f>
        <v>1</v>
      </c>
      <c r="P17" s="17">
        <f>F17/F16</f>
        <v>1</v>
      </c>
      <c r="Q17" s="17">
        <f>G17/G16</f>
        <v>1</v>
      </c>
      <c r="R17" s="346"/>
      <c r="S17" s="346"/>
      <c r="T17" s="17"/>
      <c r="U17" s="76"/>
      <c r="W17" s="150"/>
      <c r="X17" s="102">
        <f t="shared" si="3"/>
        <v>0</v>
      </c>
    </row>
    <row r="18" spans="1:24" ht="20.100000000000001" customHeight="1" thickBot="1" x14ac:dyDescent="0.3">
      <c r="A18" s="5" t="s">
        <v>15</v>
      </c>
      <c r="B18" s="6"/>
      <c r="C18" s="12">
        <v>33870</v>
      </c>
      <c r="D18" s="13">
        <v>27242</v>
      </c>
      <c r="E18" s="13">
        <v>23820</v>
      </c>
      <c r="F18" s="13">
        <v>29584</v>
      </c>
      <c r="G18" s="13">
        <v>54141</v>
      </c>
      <c r="H18" s="13">
        <v>32673</v>
      </c>
      <c r="I18" s="35">
        <v>35417.129000000001</v>
      </c>
      <c r="J18" s="13">
        <v>31669.913999999997</v>
      </c>
      <c r="K18" s="155">
        <v>18558.388999999996</v>
      </c>
      <c r="M18" s="131">
        <f t="shared" ref="M18:T18" si="12">C18/C45</f>
        <v>3.0864650914874908E-4</v>
      </c>
      <c r="N18" s="234">
        <f t="shared" si="12"/>
        <v>2.4244477746609554E-4</v>
      </c>
      <c r="O18" s="20">
        <f t="shared" si="12"/>
        <v>2.0694350900920139E-4</v>
      </c>
      <c r="P18" s="20">
        <f t="shared" si="12"/>
        <v>2.374298285266915E-4</v>
      </c>
      <c r="Q18" s="20">
        <f t="shared" si="12"/>
        <v>4.8167059279370048E-4</v>
      </c>
      <c r="R18" s="351">
        <f t="shared" si="12"/>
        <v>2.7761138484518662E-4</v>
      </c>
      <c r="S18" s="351">
        <f t="shared" si="12"/>
        <v>2.8364802869086187E-4</v>
      </c>
      <c r="T18" s="20">
        <f t="shared" si="12"/>
        <v>2.5540251665173491E-4</v>
      </c>
      <c r="U18" s="215">
        <f>K18/K45</f>
        <v>1.4225566773904959E-4</v>
      </c>
      <c r="W18" s="100">
        <f t="shared" si="2"/>
        <v>-0.41400570269941378</v>
      </c>
      <c r="X18" s="99">
        <f t="shared" si="3"/>
        <v>-1.1314684891268532E-4</v>
      </c>
    </row>
    <row r="19" spans="1:24" ht="20.100000000000001" customHeight="1" x14ac:dyDescent="0.25">
      <c r="A19" s="23"/>
      <c r="B19" t="s">
        <v>84</v>
      </c>
      <c r="C19" s="9">
        <v>29612</v>
      </c>
      <c r="D19" s="10">
        <v>21817</v>
      </c>
      <c r="E19" s="10">
        <v>17705</v>
      </c>
      <c r="F19" s="10">
        <v>22693</v>
      </c>
      <c r="G19" s="10">
        <v>29004</v>
      </c>
      <c r="H19" s="10">
        <v>24348</v>
      </c>
      <c r="I19" s="34">
        <v>30083.25</v>
      </c>
      <c r="J19" s="10">
        <v>24994.403999999999</v>
      </c>
      <c r="K19" s="156">
        <v>13396.647999999994</v>
      </c>
      <c r="M19" s="75">
        <f t="shared" ref="M19:T19" si="13">C19/C18</f>
        <v>0.87428402716268083</v>
      </c>
      <c r="N19" s="36">
        <f t="shared" si="13"/>
        <v>0.80085896777035459</v>
      </c>
      <c r="O19" s="17">
        <f t="shared" si="13"/>
        <v>0.74328295549958023</v>
      </c>
      <c r="P19" s="17">
        <f t="shared" si="13"/>
        <v>0.76707003785830175</v>
      </c>
      <c r="Q19" s="17">
        <f t="shared" si="13"/>
        <v>0.53571230675458525</v>
      </c>
      <c r="R19" s="346">
        <f t="shared" si="13"/>
        <v>0.74520246074740615</v>
      </c>
      <c r="S19" s="346">
        <f t="shared" si="13"/>
        <v>0.84939832361906009</v>
      </c>
      <c r="T19" s="17">
        <f t="shared" si="13"/>
        <v>0.78921603639340487</v>
      </c>
      <c r="U19" s="76">
        <f>K19/K18</f>
        <v>0.72186481272700975</v>
      </c>
      <c r="W19" s="105">
        <f t="shared" si="2"/>
        <v>-0.46401410491724487</v>
      </c>
      <c r="X19" s="102">
        <f t="shared" si="3"/>
        <v>-6.7351223666395121E-2</v>
      </c>
    </row>
    <row r="20" spans="1:24" ht="20.100000000000001" customHeight="1" thickBot="1" x14ac:dyDescent="0.3">
      <c r="A20" s="23"/>
      <c r="B20" t="s">
        <v>85</v>
      </c>
      <c r="C20" s="9">
        <v>4258</v>
      </c>
      <c r="D20" s="10">
        <v>5425</v>
      </c>
      <c r="E20" s="10">
        <v>6115</v>
      </c>
      <c r="F20" s="10">
        <v>6891</v>
      </c>
      <c r="G20" s="10">
        <v>25137</v>
      </c>
      <c r="H20" s="10">
        <v>8325</v>
      </c>
      <c r="I20" s="34">
        <v>5333.8789999999999</v>
      </c>
      <c r="J20" s="10">
        <v>6675.51</v>
      </c>
      <c r="K20" s="156">
        <v>5161.741</v>
      </c>
      <c r="M20" s="75">
        <f t="shared" ref="M20:T20" si="14">C20/C18</f>
        <v>0.12571597283731917</v>
      </c>
      <c r="N20" s="36">
        <f t="shared" si="14"/>
        <v>0.19914103222964541</v>
      </c>
      <c r="O20" s="17">
        <f t="shared" si="14"/>
        <v>0.25671704450041982</v>
      </c>
      <c r="P20" s="17">
        <f t="shared" si="14"/>
        <v>0.23292996214169823</v>
      </c>
      <c r="Q20" s="17">
        <f t="shared" si="14"/>
        <v>0.46428769324541475</v>
      </c>
      <c r="R20" s="346">
        <f t="shared" si="14"/>
        <v>0.25479753925259391</v>
      </c>
      <c r="S20" s="346">
        <f t="shared" si="14"/>
        <v>0.15060167638093985</v>
      </c>
      <c r="T20" s="17">
        <f t="shared" si="14"/>
        <v>0.21078396360659524</v>
      </c>
      <c r="U20" s="76">
        <f>K20/K18</f>
        <v>0.27813518727299019</v>
      </c>
      <c r="W20" s="103">
        <f t="shared" si="2"/>
        <v>-0.22676454682863184</v>
      </c>
      <c r="X20" s="102">
        <f t="shared" si="3"/>
        <v>6.7351223666394955E-2</v>
      </c>
    </row>
    <row r="21" spans="1:24" ht="20.100000000000001" customHeight="1" thickBot="1" x14ac:dyDescent="0.3">
      <c r="A21" s="5" t="s">
        <v>18</v>
      </c>
      <c r="B21" s="6"/>
      <c r="C21" s="12">
        <v>1062653</v>
      </c>
      <c r="D21" s="13">
        <v>762668</v>
      </c>
      <c r="E21" s="13">
        <v>1066136</v>
      </c>
      <c r="F21" s="13">
        <v>883932</v>
      </c>
      <c r="G21" s="13">
        <v>506675</v>
      </c>
      <c r="H21" s="13">
        <v>377044</v>
      </c>
      <c r="I21" s="35">
        <v>299635.37099999998</v>
      </c>
      <c r="J21" s="13">
        <v>409779.19099999988</v>
      </c>
      <c r="K21" s="359">
        <v>499741.40499999985</v>
      </c>
      <c r="M21" s="131">
        <f t="shared" ref="M21:T21" si="15">C21/C45</f>
        <v>9.6836179181117709E-3</v>
      </c>
      <c r="N21" s="234">
        <f t="shared" si="15"/>
        <v>6.7874926048202104E-3</v>
      </c>
      <c r="O21" s="20">
        <f t="shared" si="15"/>
        <v>9.2623813988679232E-3</v>
      </c>
      <c r="P21" s="20">
        <f t="shared" si="15"/>
        <v>7.0940989450126914E-3</v>
      </c>
      <c r="Q21" s="20">
        <f t="shared" si="15"/>
        <v>4.5076826730896767E-3</v>
      </c>
      <c r="R21" s="351">
        <f t="shared" si="15"/>
        <v>3.2036148191953153E-3</v>
      </c>
      <c r="S21" s="351">
        <f t="shared" si="15"/>
        <v>2.3997140567267616E-3</v>
      </c>
      <c r="T21" s="20">
        <f t="shared" si="15"/>
        <v>3.3046706932299197E-3</v>
      </c>
      <c r="U21" s="215">
        <f>K21/K45</f>
        <v>3.8306690987631423E-3</v>
      </c>
      <c r="W21" s="100">
        <f t="shared" si="2"/>
        <v>0.21953826835487117</v>
      </c>
      <c r="X21" s="99">
        <f t="shared" si="3"/>
        <v>5.2599840553322263E-4</v>
      </c>
    </row>
    <row r="22" spans="1:24" ht="20.100000000000001" customHeight="1" x14ac:dyDescent="0.25">
      <c r="A22" s="23"/>
      <c r="B22" t="s">
        <v>84</v>
      </c>
      <c r="C22" s="9">
        <v>784693</v>
      </c>
      <c r="D22" s="10">
        <v>517210</v>
      </c>
      <c r="E22" s="10">
        <v>768158</v>
      </c>
      <c r="F22" s="10">
        <v>591819</v>
      </c>
      <c r="G22" s="10">
        <v>297639</v>
      </c>
      <c r="H22" s="10">
        <v>171947</v>
      </c>
      <c r="I22" s="34">
        <v>76192.439000000028</v>
      </c>
      <c r="J22" s="10">
        <v>53359.345000000001</v>
      </c>
      <c r="K22" s="156">
        <v>59220.1</v>
      </c>
      <c r="M22" s="75">
        <f t="shared" ref="M22:T22" si="16">C22/C21</f>
        <v>0.73842825456663652</v>
      </c>
      <c r="N22" s="36">
        <f t="shared" si="16"/>
        <v>0.67815877944269332</v>
      </c>
      <c r="O22" s="17">
        <f t="shared" si="16"/>
        <v>0.72050657702206844</v>
      </c>
      <c r="P22" s="17">
        <f t="shared" si="16"/>
        <v>0.66953000909572224</v>
      </c>
      <c r="Q22" s="17">
        <f t="shared" si="16"/>
        <v>0.58743573296491836</v>
      </c>
      <c r="R22" s="346">
        <f t="shared" si="16"/>
        <v>0.4560396134138191</v>
      </c>
      <c r="S22" s="346">
        <f t="shared" si="16"/>
        <v>0.2542838608997201</v>
      </c>
      <c r="T22" s="17">
        <f t="shared" si="16"/>
        <v>0.13021487223347078</v>
      </c>
      <c r="U22" s="76">
        <f>K22/K21</f>
        <v>0.11850148778446729</v>
      </c>
      <c r="W22" s="105">
        <f t="shared" si="2"/>
        <v>0.10983558737462008</v>
      </c>
      <c r="X22" s="102">
        <f t="shared" si="3"/>
        <v>-1.1713384449003494E-2</v>
      </c>
    </row>
    <row r="23" spans="1:24" ht="20.100000000000001" customHeight="1" thickBot="1" x14ac:dyDescent="0.3">
      <c r="A23" s="23"/>
      <c r="B23" t="s">
        <v>85</v>
      </c>
      <c r="C23" s="9">
        <v>277960</v>
      </c>
      <c r="D23" s="10">
        <v>245458</v>
      </c>
      <c r="E23" s="10">
        <v>297978</v>
      </c>
      <c r="F23" s="10">
        <v>292113</v>
      </c>
      <c r="G23" s="10">
        <v>209036</v>
      </c>
      <c r="H23" s="10">
        <v>205097</v>
      </c>
      <c r="I23" s="34">
        <v>223442.93199999997</v>
      </c>
      <c r="J23" s="10">
        <v>356419.8459999999</v>
      </c>
      <c r="K23" s="156">
        <v>440521.30499999988</v>
      </c>
      <c r="M23" s="75">
        <f t="shared" ref="M23:T23" si="17">C23/C21</f>
        <v>0.26157174543336348</v>
      </c>
      <c r="N23" s="36">
        <f t="shared" si="17"/>
        <v>0.32184122055730674</v>
      </c>
      <c r="O23" s="17">
        <f t="shared" si="17"/>
        <v>0.2794934229779315</v>
      </c>
      <c r="P23" s="17">
        <f t="shared" si="17"/>
        <v>0.3304699909042777</v>
      </c>
      <c r="Q23" s="17">
        <f t="shared" si="17"/>
        <v>0.41256426703508164</v>
      </c>
      <c r="R23" s="346">
        <f t="shared" si="17"/>
        <v>0.54396038658618096</v>
      </c>
      <c r="S23" s="346">
        <f t="shared" si="17"/>
        <v>0.7457161391002799</v>
      </c>
      <c r="T23" s="17">
        <f t="shared" si="17"/>
        <v>0.86978512776652928</v>
      </c>
      <c r="U23" s="76">
        <f>K23/K21</f>
        <v>0.88149851221553277</v>
      </c>
      <c r="W23" s="103">
        <f t="shared" si="2"/>
        <v>0.23596177357643547</v>
      </c>
      <c r="X23" s="102">
        <f t="shared" si="3"/>
        <v>1.1713384449003494E-2</v>
      </c>
    </row>
    <row r="24" spans="1:24" ht="20.100000000000001" customHeight="1" thickBot="1" x14ac:dyDescent="0.3">
      <c r="A24" s="5" t="s">
        <v>19</v>
      </c>
      <c r="B24" s="6"/>
      <c r="C24" s="12">
        <v>6243657</v>
      </c>
      <c r="D24" s="13">
        <v>5984241</v>
      </c>
      <c r="E24" s="13">
        <v>6482985</v>
      </c>
      <c r="F24" s="13">
        <v>6587282</v>
      </c>
      <c r="G24" s="13">
        <v>5453007</v>
      </c>
      <c r="H24" s="13">
        <v>5386131</v>
      </c>
      <c r="I24" s="35">
        <v>6126794.777999999</v>
      </c>
      <c r="J24" s="13">
        <v>5546591.6620000005</v>
      </c>
      <c r="K24" s="359">
        <v>5612439.9230000004</v>
      </c>
      <c r="M24" s="131">
        <f t="shared" ref="M24:T24" si="18">C24/C45</f>
        <v>5.6896455192564255E-2</v>
      </c>
      <c r="N24" s="234">
        <f t="shared" si="18"/>
        <v>5.3257762923004374E-2</v>
      </c>
      <c r="O24" s="20">
        <f t="shared" si="18"/>
        <v>5.6322907840219039E-2</v>
      </c>
      <c r="P24" s="20">
        <f t="shared" si="18"/>
        <v>5.2866996880643641E-2</v>
      </c>
      <c r="Q24" s="20">
        <f t="shared" si="18"/>
        <v>4.8513199131863062E-2</v>
      </c>
      <c r="R24" s="351">
        <f t="shared" si="18"/>
        <v>4.5764125910310954E-2</v>
      </c>
      <c r="S24" s="351">
        <f t="shared" si="18"/>
        <v>4.9068157415389779E-2</v>
      </c>
      <c r="T24" s="20">
        <f t="shared" si="18"/>
        <v>4.4730575186100262E-2</v>
      </c>
      <c r="U24" s="215">
        <f>K24/K45</f>
        <v>4.302105042046836E-2</v>
      </c>
      <c r="W24" s="100">
        <f t="shared" si="2"/>
        <v>1.1871842207373933E-2</v>
      </c>
      <c r="X24" s="99">
        <f t="shared" si="3"/>
        <v>-1.7095247656319021E-3</v>
      </c>
    </row>
    <row r="25" spans="1:24" ht="20.100000000000001" customHeight="1" x14ac:dyDescent="0.25">
      <c r="A25" s="23"/>
      <c r="B25" t="s">
        <v>84</v>
      </c>
      <c r="C25" s="9">
        <v>1595497</v>
      </c>
      <c r="D25" s="10">
        <v>1691808</v>
      </c>
      <c r="E25" s="10">
        <v>2701487</v>
      </c>
      <c r="F25" s="10">
        <v>2635299</v>
      </c>
      <c r="G25" s="10">
        <v>1779838</v>
      </c>
      <c r="H25" s="10">
        <v>1569308</v>
      </c>
      <c r="I25" s="34">
        <v>1673480.1219999995</v>
      </c>
      <c r="J25" s="10">
        <v>1262157.2999999998</v>
      </c>
      <c r="K25" s="156">
        <v>1066190.8310000002</v>
      </c>
      <c r="M25" s="75">
        <f t="shared" ref="M25:T25" si="19">C25/C24</f>
        <v>0.2555388612795354</v>
      </c>
      <c r="N25" s="36">
        <f t="shared" si="19"/>
        <v>0.28271053923129097</v>
      </c>
      <c r="O25" s="17">
        <f t="shared" si="19"/>
        <v>0.41670418796279801</v>
      </c>
      <c r="P25" s="17">
        <f t="shared" si="19"/>
        <v>0.40005862812613763</v>
      </c>
      <c r="Q25" s="17">
        <f t="shared" si="19"/>
        <v>0.32639569323861128</v>
      </c>
      <c r="R25" s="346">
        <f t="shared" si="19"/>
        <v>0.29136090451569041</v>
      </c>
      <c r="S25" s="346">
        <f t="shared" si="19"/>
        <v>0.27314120721149437</v>
      </c>
      <c r="T25" s="17">
        <f t="shared" si="19"/>
        <v>0.22755547494997833</v>
      </c>
      <c r="U25" s="76">
        <f>K25/K24</f>
        <v>0.18996921938187847</v>
      </c>
      <c r="W25" s="105">
        <f t="shared" si="2"/>
        <v>-0.15526311102427534</v>
      </c>
      <c r="X25" s="102">
        <f t="shared" si="3"/>
        <v>-3.7586255568099858E-2</v>
      </c>
    </row>
    <row r="26" spans="1:24" ht="20.100000000000001" customHeight="1" thickBot="1" x14ac:dyDescent="0.3">
      <c r="A26" s="23"/>
      <c r="B26" t="s">
        <v>85</v>
      </c>
      <c r="C26" s="9">
        <v>4648160</v>
      </c>
      <c r="D26" s="10">
        <v>4292433</v>
      </c>
      <c r="E26" s="10">
        <v>3781498</v>
      </c>
      <c r="F26" s="10">
        <v>3951983</v>
      </c>
      <c r="G26" s="10">
        <v>3673169</v>
      </c>
      <c r="H26" s="10">
        <v>3816823</v>
      </c>
      <c r="I26" s="34">
        <v>4453314.6559999995</v>
      </c>
      <c r="J26" s="10">
        <v>4284434.3620000007</v>
      </c>
      <c r="K26" s="156">
        <v>4546249.0920000002</v>
      </c>
      <c r="M26" s="75">
        <f t="shared" ref="M26:T26" si="20">C26/C24</f>
        <v>0.7444611387204646</v>
      </c>
      <c r="N26" s="36">
        <f t="shared" si="20"/>
        <v>0.71728946076870903</v>
      </c>
      <c r="O26" s="17">
        <f t="shared" si="20"/>
        <v>0.58329581203720204</v>
      </c>
      <c r="P26" s="17">
        <f t="shared" si="20"/>
        <v>0.59994137187386243</v>
      </c>
      <c r="Q26" s="17">
        <f t="shared" si="20"/>
        <v>0.67360430676138872</v>
      </c>
      <c r="R26" s="346">
        <f t="shared" si="20"/>
        <v>0.70863909548430959</v>
      </c>
      <c r="S26" s="346">
        <f t="shared" si="20"/>
        <v>0.72685879278850563</v>
      </c>
      <c r="T26" s="17">
        <f t="shared" si="20"/>
        <v>0.7724445250500217</v>
      </c>
      <c r="U26" s="76">
        <f>K26/K24</f>
        <v>0.8100307806181215</v>
      </c>
      <c r="W26" s="103">
        <f t="shared" si="2"/>
        <v>6.1108353607215206E-2</v>
      </c>
      <c r="X26" s="102">
        <f t="shared" si="3"/>
        <v>3.7586255568099802E-2</v>
      </c>
    </row>
    <row r="27" spans="1:24" ht="20.100000000000001" customHeight="1" thickBot="1" x14ac:dyDescent="0.3">
      <c r="A27" s="5" t="s">
        <v>83</v>
      </c>
      <c r="B27" s="6"/>
      <c r="C27" s="12">
        <v>372565</v>
      </c>
      <c r="D27" s="13">
        <v>415358</v>
      </c>
      <c r="E27" s="13">
        <v>770569</v>
      </c>
      <c r="F27" s="13">
        <v>903667</v>
      </c>
      <c r="G27" s="13">
        <v>850670</v>
      </c>
      <c r="H27" s="13">
        <v>1004265</v>
      </c>
      <c r="I27" s="35">
        <v>1217376.2410000002</v>
      </c>
      <c r="J27" s="13">
        <v>1357839.1100000003</v>
      </c>
      <c r="K27" s="359">
        <v>1443883.770999999</v>
      </c>
      <c r="M27" s="131">
        <f t="shared" ref="M27:T27" si="21">C27/C45</f>
        <v>3.3950660372306972E-3</v>
      </c>
      <c r="N27" s="234">
        <f t="shared" si="21"/>
        <v>3.6965486336819073E-3</v>
      </c>
      <c r="O27" s="20">
        <f t="shared" si="21"/>
        <v>6.6945530140097107E-3</v>
      </c>
      <c r="P27" s="20">
        <f t="shared" si="21"/>
        <v>7.2524844799631465E-3</v>
      </c>
      <c r="Q27" s="20">
        <f t="shared" si="21"/>
        <v>7.5680671426796176E-3</v>
      </c>
      <c r="R27" s="351">
        <f t="shared" si="21"/>
        <v>8.5328986441879015E-3</v>
      </c>
      <c r="S27" s="351">
        <f t="shared" si="21"/>
        <v>9.749699670313243E-3</v>
      </c>
      <c r="T27" s="20">
        <f t="shared" si="21"/>
        <v>1.0950314734108594E-2</v>
      </c>
      <c r="U27" s="215">
        <f>K27/K45</f>
        <v>1.1067806046159603E-2</v>
      </c>
      <c r="W27" s="100">
        <f t="shared" si="2"/>
        <v>6.3368819152659892E-2</v>
      </c>
      <c r="X27" s="99">
        <f t="shared" si="3"/>
        <v>1.1749131205100911E-4</v>
      </c>
    </row>
    <row r="28" spans="1:24" ht="20.100000000000001" customHeight="1" x14ac:dyDescent="0.25">
      <c r="A28" s="23"/>
      <c r="B28" t="s">
        <v>84</v>
      </c>
      <c r="C28" s="9">
        <v>104050</v>
      </c>
      <c r="D28" s="10">
        <v>91126</v>
      </c>
      <c r="E28" s="10">
        <v>458225</v>
      </c>
      <c r="F28" s="10">
        <v>368619</v>
      </c>
      <c r="G28" s="10">
        <v>265271</v>
      </c>
      <c r="H28" s="10">
        <v>347422</v>
      </c>
      <c r="I28" s="34">
        <v>357076.22200000001</v>
      </c>
      <c r="J28" s="10">
        <v>391364.63200000022</v>
      </c>
      <c r="K28" s="156">
        <v>281120.54399999999</v>
      </c>
      <c r="M28" s="75">
        <f t="shared" ref="M28:T28" si="22">C28/C27</f>
        <v>0.2792801256156644</v>
      </c>
      <c r="N28" s="36">
        <f t="shared" si="22"/>
        <v>0.21939146471236862</v>
      </c>
      <c r="O28" s="17">
        <f t="shared" si="22"/>
        <v>0.59465797352346128</v>
      </c>
      <c r="P28" s="17">
        <f t="shared" si="22"/>
        <v>0.40791464112333414</v>
      </c>
      <c r="Q28" s="17">
        <f t="shared" si="22"/>
        <v>0.31183772790858971</v>
      </c>
      <c r="R28" s="346">
        <f t="shared" si="22"/>
        <v>0.34594653801536446</v>
      </c>
      <c r="S28" s="346">
        <f t="shared" si="22"/>
        <v>0.29331624026659475</v>
      </c>
      <c r="T28" s="17">
        <f t="shared" si="22"/>
        <v>0.28822607120220606</v>
      </c>
      <c r="U28" s="76">
        <f>K28/K27</f>
        <v>0.19469748856952848</v>
      </c>
      <c r="W28" s="105">
        <f t="shared" si="2"/>
        <v>-0.28169149428914197</v>
      </c>
      <c r="X28" s="102">
        <f t="shared" si="3"/>
        <v>-9.3528582632677576E-2</v>
      </c>
    </row>
    <row r="29" spans="1:24" ht="20.100000000000001" customHeight="1" thickBot="1" x14ac:dyDescent="0.3">
      <c r="A29" s="23"/>
      <c r="B29" t="s">
        <v>85</v>
      </c>
      <c r="C29" s="9">
        <v>268515</v>
      </c>
      <c r="D29" s="10">
        <v>324232</v>
      </c>
      <c r="E29" s="10">
        <v>312344</v>
      </c>
      <c r="F29" s="10">
        <v>535048</v>
      </c>
      <c r="G29" s="10">
        <v>585399</v>
      </c>
      <c r="H29" s="10">
        <v>656843</v>
      </c>
      <c r="I29" s="34">
        <v>860300.01900000009</v>
      </c>
      <c r="J29" s="10">
        <v>966474.47800000024</v>
      </c>
      <c r="K29" s="156">
        <v>1162763.226999999</v>
      </c>
      <c r="M29" s="75">
        <f t="shared" ref="M29:T29" si="23">C29/C27</f>
        <v>0.7207198743843356</v>
      </c>
      <c r="N29" s="36">
        <f t="shared" si="23"/>
        <v>0.78060853528763141</v>
      </c>
      <c r="O29" s="17">
        <f t="shared" si="23"/>
        <v>0.40534202647653877</v>
      </c>
      <c r="P29" s="17">
        <f t="shared" si="23"/>
        <v>0.5920853588766658</v>
      </c>
      <c r="Q29" s="17">
        <f t="shared" si="23"/>
        <v>0.68816227209141034</v>
      </c>
      <c r="R29" s="346">
        <f t="shared" si="23"/>
        <v>0.65405346198463554</v>
      </c>
      <c r="S29" s="346">
        <f t="shared" si="23"/>
        <v>0.70668375973340525</v>
      </c>
      <c r="T29" s="17">
        <f t="shared" si="23"/>
        <v>0.711773928797794</v>
      </c>
      <c r="U29" s="76">
        <f>K29/K27</f>
        <v>0.80530251143047149</v>
      </c>
      <c r="W29" s="103">
        <f t="shared" si="2"/>
        <v>0.20309770559714535</v>
      </c>
      <c r="X29" s="102">
        <f t="shared" si="3"/>
        <v>9.3528582632677493E-2</v>
      </c>
    </row>
    <row r="30" spans="1:24" ht="20.100000000000001" customHeight="1" thickBot="1" x14ac:dyDescent="0.3">
      <c r="A30" s="5" t="s">
        <v>9</v>
      </c>
      <c r="B30" s="6"/>
      <c r="C30" s="12">
        <v>3895621</v>
      </c>
      <c r="D30" s="13">
        <v>4806982</v>
      </c>
      <c r="E30" s="13">
        <v>5482162</v>
      </c>
      <c r="F30" s="13">
        <v>5290110</v>
      </c>
      <c r="G30" s="13">
        <v>4612920</v>
      </c>
      <c r="H30" s="13">
        <v>5165606</v>
      </c>
      <c r="I30" s="35">
        <v>5586405.3529999964</v>
      </c>
      <c r="J30" s="13">
        <v>5095725.568</v>
      </c>
      <c r="K30" s="359">
        <v>4891927.0439999979</v>
      </c>
      <c r="M30" s="131">
        <f t="shared" ref="M30:T30" si="24">C30/C45</f>
        <v>3.5499551893019163E-2</v>
      </c>
      <c r="N30" s="234">
        <f t="shared" si="24"/>
        <v>4.2780547730472317E-2</v>
      </c>
      <c r="O30" s="20">
        <f t="shared" si="24"/>
        <v>4.7627953032615515E-2</v>
      </c>
      <c r="P30" s="20">
        <f t="shared" si="24"/>
        <v>4.2456392312984585E-2</v>
      </c>
      <c r="Q30" s="20">
        <f t="shared" si="24"/>
        <v>4.1039284662453906E-2</v>
      </c>
      <c r="R30" s="351">
        <f t="shared" si="24"/>
        <v>4.3890399878327824E-2</v>
      </c>
      <c r="S30" s="351">
        <f t="shared" si="24"/>
        <v>4.4740296872920651E-2</v>
      </c>
      <c r="T30" s="20">
        <f t="shared" si="24"/>
        <v>4.1094558521181698E-2</v>
      </c>
      <c r="U30" s="215">
        <f>K30/K45</f>
        <v>3.7498101164650383E-2</v>
      </c>
      <c r="W30" s="100">
        <f t="shared" si="2"/>
        <v>-3.9994014842520277E-2</v>
      </c>
      <c r="X30" s="99">
        <f t="shared" si="3"/>
        <v>-3.5964573565313157E-3</v>
      </c>
    </row>
    <row r="31" spans="1:24" ht="20.100000000000001" customHeight="1" x14ac:dyDescent="0.25">
      <c r="A31" s="23"/>
      <c r="B31" t="s">
        <v>84</v>
      </c>
      <c r="C31" s="9">
        <v>3628299</v>
      </c>
      <c r="D31" s="10">
        <v>4602038</v>
      </c>
      <c r="E31" s="10">
        <v>5234814</v>
      </c>
      <c r="F31" s="10">
        <v>4932387</v>
      </c>
      <c r="G31" s="10">
        <v>4454863</v>
      </c>
      <c r="H31" s="10">
        <v>4860877</v>
      </c>
      <c r="I31" s="34">
        <v>5165523.8329999968</v>
      </c>
      <c r="J31" s="10">
        <v>4677186.6440000003</v>
      </c>
      <c r="K31" s="156">
        <v>4594938.1729999986</v>
      </c>
      <c r="M31" s="75">
        <f t="shared" ref="M31:T31" si="25">C31/C30</f>
        <v>0.93137884819904193</v>
      </c>
      <c r="N31" s="36">
        <f t="shared" si="25"/>
        <v>0.95736534898612058</v>
      </c>
      <c r="O31" s="17">
        <f t="shared" si="25"/>
        <v>0.95488130412782402</v>
      </c>
      <c r="P31" s="17">
        <f t="shared" si="25"/>
        <v>0.93237891083550251</v>
      </c>
      <c r="Q31" s="17">
        <f t="shared" si="25"/>
        <v>0.96573601970118705</v>
      </c>
      <c r="R31" s="346">
        <f t="shared" si="25"/>
        <v>0.94100808307873263</v>
      </c>
      <c r="S31" s="346">
        <f t="shared" si="25"/>
        <v>0.9246596884033883</v>
      </c>
      <c r="T31" s="17">
        <f t="shared" si="25"/>
        <v>0.9178647047579781</v>
      </c>
      <c r="U31" s="76">
        <f>K31/K30</f>
        <v>0.93929000405591501</v>
      </c>
      <c r="W31" s="105">
        <f t="shared" si="2"/>
        <v>-1.7585030758931107E-2</v>
      </c>
      <c r="X31" s="102">
        <f t="shared" si="3"/>
        <v>2.1425299297936906E-2</v>
      </c>
    </row>
    <row r="32" spans="1:24" ht="20.100000000000001" customHeight="1" thickBot="1" x14ac:dyDescent="0.3">
      <c r="A32" s="23"/>
      <c r="B32" t="s">
        <v>85</v>
      </c>
      <c r="C32" s="9">
        <v>267322</v>
      </c>
      <c r="D32" s="10">
        <v>204944</v>
      </c>
      <c r="E32" s="10">
        <v>247348</v>
      </c>
      <c r="F32" s="10">
        <v>357723</v>
      </c>
      <c r="G32" s="10">
        <v>158057</v>
      </c>
      <c r="H32" s="10">
        <v>304729</v>
      </c>
      <c r="I32" s="34">
        <v>420881.52</v>
      </c>
      <c r="J32" s="10">
        <v>418538.92399999988</v>
      </c>
      <c r="K32" s="156">
        <v>296988.87099999975</v>
      </c>
      <c r="M32" s="75">
        <f t="shared" ref="M32:T32" si="26">C32/C30</f>
        <v>6.8621151800958055E-2</v>
      </c>
      <c r="N32" s="36">
        <f t="shared" si="26"/>
        <v>4.2634651013879393E-2</v>
      </c>
      <c r="O32" s="17">
        <f t="shared" si="26"/>
        <v>4.5118695872175978E-2</v>
      </c>
      <c r="P32" s="17">
        <f t="shared" si="26"/>
        <v>6.7621089164497522E-2</v>
      </c>
      <c r="Q32" s="17">
        <f t="shared" si="26"/>
        <v>3.4263980298812897E-2</v>
      </c>
      <c r="R32" s="346">
        <f t="shared" si="26"/>
        <v>5.8991916921267318E-2</v>
      </c>
      <c r="S32" s="346">
        <f t="shared" si="26"/>
        <v>7.5340311596611823E-2</v>
      </c>
      <c r="T32" s="17">
        <f t="shared" si="26"/>
        <v>8.2135295242021927E-2</v>
      </c>
      <c r="U32" s="76">
        <f>K32/K30</f>
        <v>6.0709995944085035E-2</v>
      </c>
      <c r="W32" s="103">
        <f t="shared" si="2"/>
        <v>-0.29041517056129329</v>
      </c>
      <c r="X32" s="102">
        <f t="shared" si="3"/>
        <v>-2.1425299297936892E-2</v>
      </c>
    </row>
    <row r="33" spans="1:24" ht="20.100000000000001" customHeight="1" thickBot="1" x14ac:dyDescent="0.3">
      <c r="A33" s="5" t="s">
        <v>12</v>
      </c>
      <c r="B33" s="6"/>
      <c r="C33" s="12">
        <v>4845416</v>
      </c>
      <c r="D33" s="13">
        <v>5201550</v>
      </c>
      <c r="E33" s="13">
        <v>5167240</v>
      </c>
      <c r="F33" s="13">
        <v>10234145</v>
      </c>
      <c r="G33" s="13">
        <v>9021185</v>
      </c>
      <c r="H33" s="13">
        <v>8873262</v>
      </c>
      <c r="I33" s="35">
        <v>9389189.1330000088</v>
      </c>
      <c r="J33" s="13">
        <v>8190924.4990000045</v>
      </c>
      <c r="K33" s="359">
        <v>7836178.101999999</v>
      </c>
      <c r="M33" s="131">
        <f t="shared" ref="M33:T33" si="27">C33/C45</f>
        <v>4.4154730846575001E-2</v>
      </c>
      <c r="N33" s="234">
        <f t="shared" si="27"/>
        <v>4.6292072249789637E-2</v>
      </c>
      <c r="O33" s="20">
        <f t="shared" si="27"/>
        <v>4.4891972186931396E-2</v>
      </c>
      <c r="P33" s="20">
        <f t="shared" si="27"/>
        <v>8.213531951282102E-2</v>
      </c>
      <c r="Q33" s="20">
        <f t="shared" si="27"/>
        <v>8.0257836513024122E-2</v>
      </c>
      <c r="R33" s="351">
        <f t="shared" si="27"/>
        <v>7.5393093744503717E-2</v>
      </c>
      <c r="S33" s="351">
        <f t="shared" si="27"/>
        <v>7.5195959237156551E-2</v>
      </c>
      <c r="T33" s="20">
        <f t="shared" si="27"/>
        <v>6.6055838697539643E-2</v>
      </c>
      <c r="U33" s="215">
        <f>K33/K45</f>
        <v>6.0066676499890607E-2</v>
      </c>
      <c r="W33" s="100">
        <f t="shared" si="2"/>
        <v>-4.3309689528125299E-2</v>
      </c>
      <c r="X33" s="99">
        <f t="shared" si="3"/>
        <v>-5.9891621976490353E-3</v>
      </c>
    </row>
    <row r="34" spans="1:24" ht="20.100000000000001" customHeight="1" x14ac:dyDescent="0.25">
      <c r="A34" s="23"/>
      <c r="B34" t="s">
        <v>84</v>
      </c>
      <c r="C34" s="9">
        <v>4382170</v>
      </c>
      <c r="D34" s="10">
        <v>4753054</v>
      </c>
      <c r="E34" s="10">
        <v>4732215</v>
      </c>
      <c r="F34" s="10">
        <v>9689886</v>
      </c>
      <c r="G34" s="10">
        <v>8521934</v>
      </c>
      <c r="H34" s="10">
        <v>8393209</v>
      </c>
      <c r="I34" s="34">
        <v>8957971.7070000079</v>
      </c>
      <c r="J34" s="10">
        <v>7714321.7150000045</v>
      </c>
      <c r="K34" s="156">
        <v>7377179.0779999988</v>
      </c>
      <c r="M34" s="75">
        <f t="shared" ref="M34:T34" si="28">C34/C33</f>
        <v>0.90439499931481626</v>
      </c>
      <c r="N34" s="36">
        <f t="shared" si="28"/>
        <v>0.91377647047514687</v>
      </c>
      <c r="O34" s="17">
        <f t="shared" si="28"/>
        <v>0.91581095517142619</v>
      </c>
      <c r="P34" s="17">
        <f t="shared" si="28"/>
        <v>0.94681929951158594</v>
      </c>
      <c r="Q34" s="17">
        <f t="shared" si="28"/>
        <v>0.94465793573682388</v>
      </c>
      <c r="R34" s="346">
        <f t="shared" si="28"/>
        <v>0.94589892646019014</v>
      </c>
      <c r="S34" s="346">
        <f t="shared" si="28"/>
        <v>0.95407298544190478</v>
      </c>
      <c r="T34" s="17">
        <f t="shared" si="28"/>
        <v>0.94181331007773461</v>
      </c>
      <c r="U34" s="76">
        <f>K34/K33</f>
        <v>0.94142565188980942</v>
      </c>
      <c r="W34" s="105">
        <f t="shared" si="2"/>
        <v>-4.3703471213088436E-2</v>
      </c>
      <c r="X34" s="102">
        <f t="shared" si="3"/>
        <v>-3.8765818792518836E-4</v>
      </c>
    </row>
    <row r="35" spans="1:24" ht="20.100000000000001" customHeight="1" thickBot="1" x14ac:dyDescent="0.3">
      <c r="A35" s="23"/>
      <c r="B35" t="s">
        <v>85</v>
      </c>
      <c r="C35" s="9">
        <v>463246</v>
      </c>
      <c r="D35" s="10">
        <v>448496</v>
      </c>
      <c r="E35" s="10">
        <v>435025</v>
      </c>
      <c r="F35" s="10">
        <v>544259</v>
      </c>
      <c r="G35" s="10">
        <v>499251</v>
      </c>
      <c r="H35" s="10">
        <v>480053</v>
      </c>
      <c r="I35" s="34">
        <v>431217.42600000009</v>
      </c>
      <c r="J35" s="10">
        <v>476602.78400000004</v>
      </c>
      <c r="K35" s="156">
        <v>458999.02400000003</v>
      </c>
      <c r="M35" s="75">
        <f t="shared" ref="M35:T35" si="29">C35/C33</f>
        <v>9.5605000685183683E-2</v>
      </c>
      <c r="N35" s="36">
        <f t="shared" si="29"/>
        <v>8.6223529524853168E-2</v>
      </c>
      <c r="O35" s="17">
        <f t="shared" si="29"/>
        <v>8.4189044828573867E-2</v>
      </c>
      <c r="P35" s="17">
        <f t="shared" si="29"/>
        <v>5.3180700488414029E-2</v>
      </c>
      <c r="Q35" s="17">
        <f t="shared" si="29"/>
        <v>5.5342064263176068E-2</v>
      </c>
      <c r="R35" s="346">
        <f t="shared" si="29"/>
        <v>5.4101073539809821E-2</v>
      </c>
      <c r="S35" s="346">
        <f t="shared" si="29"/>
        <v>4.5927014558095142E-2</v>
      </c>
      <c r="T35" s="17">
        <f t="shared" si="29"/>
        <v>5.8186689922265368E-2</v>
      </c>
      <c r="U35" s="76">
        <f>K35/K33</f>
        <v>5.8574348110190529E-2</v>
      </c>
      <c r="W35" s="103">
        <f t="shared" si="2"/>
        <v>-3.6935915170818658E-2</v>
      </c>
      <c r="X35" s="102">
        <f t="shared" si="3"/>
        <v>3.876581879251606E-4</v>
      </c>
    </row>
    <row r="36" spans="1:24" ht="20.100000000000001" customHeight="1" thickBot="1" x14ac:dyDescent="0.3">
      <c r="A36" s="5" t="s">
        <v>11</v>
      </c>
      <c r="B36" s="6"/>
      <c r="C36" s="12">
        <v>14042265</v>
      </c>
      <c r="D36" s="13">
        <v>14810295</v>
      </c>
      <c r="E36" s="13">
        <v>17624800</v>
      </c>
      <c r="F36" s="13">
        <v>20081558</v>
      </c>
      <c r="G36" s="13">
        <v>20462250</v>
      </c>
      <c r="H36" s="13">
        <v>21788993</v>
      </c>
      <c r="I36" s="35">
        <v>21703759.150999982</v>
      </c>
      <c r="J36" s="13">
        <v>21867622.025000002</v>
      </c>
      <c r="K36" s="359">
        <v>21624321.550999992</v>
      </c>
      <c r="M36" s="131">
        <f t="shared" ref="M36:T36" si="30">C36/C45</f>
        <v>0.12796268298764862</v>
      </c>
      <c r="N36" s="234">
        <f t="shared" si="30"/>
        <v>0.13180672033926391</v>
      </c>
      <c r="O36" s="20">
        <f t="shared" si="30"/>
        <v>0.15312082105732044</v>
      </c>
      <c r="P36" s="20">
        <f t="shared" si="30"/>
        <v>0.16116687643620908</v>
      </c>
      <c r="Q36" s="20">
        <f t="shared" si="30"/>
        <v>0.1820443672520437</v>
      </c>
      <c r="R36" s="351">
        <f t="shared" si="30"/>
        <v>0.18513367370954847</v>
      </c>
      <c r="S36" s="351">
        <f t="shared" si="30"/>
        <v>0.17382065323144624</v>
      </c>
      <c r="T36" s="20">
        <f t="shared" si="30"/>
        <v>0.17635177974824651</v>
      </c>
      <c r="U36" s="215">
        <f>K36/K45</f>
        <v>0.16575696854082675</v>
      </c>
      <c r="W36" s="100">
        <f t="shared" si="2"/>
        <v>-1.112605996764802E-2</v>
      </c>
      <c r="X36" s="99">
        <f t="shared" si="3"/>
        <v>-1.0594811207419758E-2</v>
      </c>
    </row>
    <row r="37" spans="1:24" ht="20.100000000000001" customHeight="1" x14ac:dyDescent="0.25">
      <c r="A37" s="23"/>
      <c r="B37" t="s">
        <v>84</v>
      </c>
      <c r="C37" s="9">
        <v>12343205</v>
      </c>
      <c r="D37" s="10">
        <v>12938420</v>
      </c>
      <c r="E37" s="10">
        <v>15539519</v>
      </c>
      <c r="F37" s="10">
        <v>17536410</v>
      </c>
      <c r="G37" s="10">
        <v>17864119</v>
      </c>
      <c r="H37" s="10">
        <v>18987997</v>
      </c>
      <c r="I37" s="34">
        <v>18972901.959999982</v>
      </c>
      <c r="J37" s="10">
        <v>19180156.341000002</v>
      </c>
      <c r="K37" s="156">
        <v>19044855.677999992</v>
      </c>
      <c r="M37" s="75">
        <f t="shared" ref="M37:T37" si="31">C37/C36</f>
        <v>0.87900385016234917</v>
      </c>
      <c r="N37" s="36">
        <f t="shared" si="31"/>
        <v>0.87360987745348762</v>
      </c>
      <c r="O37" s="17">
        <f t="shared" si="31"/>
        <v>0.8816848418138078</v>
      </c>
      <c r="P37" s="17">
        <f t="shared" si="31"/>
        <v>0.87325943534859196</v>
      </c>
      <c r="Q37" s="17">
        <f t="shared" si="31"/>
        <v>0.87302808830895917</v>
      </c>
      <c r="R37" s="346">
        <f t="shared" si="31"/>
        <v>0.87144903851224331</v>
      </c>
      <c r="S37" s="346">
        <f t="shared" si="31"/>
        <v>0.87417584336425069</v>
      </c>
      <c r="T37" s="17">
        <f t="shared" si="31"/>
        <v>0.8771029753062507</v>
      </c>
      <c r="U37" s="76">
        <f>K37/K36</f>
        <v>0.88071459874861524</v>
      </c>
      <c r="W37" s="105">
        <f t="shared" si="2"/>
        <v>-7.0542002158130342E-3</v>
      </c>
      <c r="X37" s="102">
        <f t="shared" si="3"/>
        <v>3.6116234423645421E-3</v>
      </c>
    </row>
    <row r="38" spans="1:24" ht="20.100000000000001" customHeight="1" thickBot="1" x14ac:dyDescent="0.3">
      <c r="A38" s="23"/>
      <c r="B38" t="s">
        <v>85</v>
      </c>
      <c r="C38" s="9">
        <v>1699060</v>
      </c>
      <c r="D38" s="10">
        <v>1871875</v>
      </c>
      <c r="E38" s="10">
        <v>2085281</v>
      </c>
      <c r="F38" s="10">
        <v>2545148</v>
      </c>
      <c r="G38" s="10">
        <v>2598131</v>
      </c>
      <c r="H38" s="10">
        <v>2800996</v>
      </c>
      <c r="I38" s="34">
        <v>2730857.1910000001</v>
      </c>
      <c r="J38" s="10">
        <v>2687465.6840000004</v>
      </c>
      <c r="K38" s="156">
        <v>2579465.8730000001</v>
      </c>
      <c r="M38" s="75">
        <f t="shared" ref="M38:T38" si="32">C38/C36</f>
        <v>0.12099614983765083</v>
      </c>
      <c r="N38" s="36">
        <f t="shared" si="32"/>
        <v>0.12639012254651241</v>
      </c>
      <c r="O38" s="17">
        <f t="shared" si="32"/>
        <v>0.11831515818619219</v>
      </c>
      <c r="P38" s="17">
        <f t="shared" si="32"/>
        <v>0.12674056465140801</v>
      </c>
      <c r="Q38" s="17">
        <f t="shared" si="32"/>
        <v>0.12697191169104083</v>
      </c>
      <c r="R38" s="346">
        <f t="shared" si="32"/>
        <v>0.12855096148775669</v>
      </c>
      <c r="S38" s="346">
        <f t="shared" si="32"/>
        <v>0.12582415663574936</v>
      </c>
      <c r="T38" s="17">
        <f t="shared" si="32"/>
        <v>0.12289702469374926</v>
      </c>
      <c r="U38" s="76">
        <f>K38/K36</f>
        <v>0.11928540125138473</v>
      </c>
      <c r="W38" s="103">
        <f t="shared" si="2"/>
        <v>-4.0186489317048414E-2</v>
      </c>
      <c r="X38" s="102">
        <f t="shared" si="3"/>
        <v>-3.6116234423645283E-3</v>
      </c>
    </row>
    <row r="39" spans="1:24" ht="20.100000000000001" customHeight="1" thickBot="1" x14ac:dyDescent="0.3">
      <c r="A39" s="5" t="s">
        <v>6</v>
      </c>
      <c r="B39" s="6"/>
      <c r="C39" s="12">
        <v>47928070</v>
      </c>
      <c r="D39" s="13">
        <v>45576684</v>
      </c>
      <c r="E39" s="13">
        <v>43835850</v>
      </c>
      <c r="F39" s="13">
        <v>45113271</v>
      </c>
      <c r="G39" s="13">
        <v>38603495</v>
      </c>
      <c r="H39" s="13">
        <v>40125383</v>
      </c>
      <c r="I39" s="35">
        <v>42108532.958000049</v>
      </c>
      <c r="J39" s="13">
        <v>43206261.149000026</v>
      </c>
      <c r="K39" s="359">
        <v>47753772.534999996</v>
      </c>
      <c r="M39" s="131">
        <f t="shared" ref="M39:T39" si="33">C39/C45</f>
        <v>0.43675321806131939</v>
      </c>
      <c r="N39" s="234">
        <f t="shared" si="33"/>
        <v>0.40561739262985674</v>
      </c>
      <c r="O39" s="20">
        <f t="shared" si="33"/>
        <v>0.38083730560037787</v>
      </c>
      <c r="P39" s="20">
        <f t="shared" si="33"/>
        <v>0.36206179684316403</v>
      </c>
      <c r="Q39" s="20">
        <f t="shared" si="33"/>
        <v>0.34343969118706069</v>
      </c>
      <c r="R39" s="351">
        <f t="shared" si="33"/>
        <v>0.34093175227476841</v>
      </c>
      <c r="S39" s="351">
        <f t="shared" si="33"/>
        <v>0.33723801736162468</v>
      </c>
      <c r="T39" s="20">
        <f t="shared" si="33"/>
        <v>0.34843756862006914</v>
      </c>
      <c r="U39" s="215">
        <f>K39/K45</f>
        <v>0.36604711750708063</v>
      </c>
      <c r="W39" s="100">
        <f t="shared" si="2"/>
        <v>0.10525121278875617</v>
      </c>
      <c r="X39" s="99">
        <f t="shared" si="3"/>
        <v>1.7609548887011495E-2</v>
      </c>
    </row>
    <row r="40" spans="1:24" ht="20.100000000000001" customHeight="1" x14ac:dyDescent="0.25">
      <c r="A40" s="23"/>
      <c r="B40" t="s">
        <v>84</v>
      </c>
      <c r="C40" s="9">
        <v>34742771</v>
      </c>
      <c r="D40" s="10">
        <v>33774671</v>
      </c>
      <c r="E40" s="10">
        <v>33251813</v>
      </c>
      <c r="F40" s="10">
        <v>34303404</v>
      </c>
      <c r="G40" s="10">
        <v>29588873</v>
      </c>
      <c r="H40" s="10">
        <v>30912107</v>
      </c>
      <c r="I40" s="34">
        <v>31995135.311000038</v>
      </c>
      <c r="J40" s="10">
        <v>32502747.688000023</v>
      </c>
      <c r="K40" s="156">
        <v>36205053.702</v>
      </c>
      <c r="M40" s="75">
        <f t="shared" ref="M40:T40" si="34">C40/C39</f>
        <v>0.72489401304913803</v>
      </c>
      <c r="N40" s="36">
        <f t="shared" si="34"/>
        <v>0.74105152099261984</v>
      </c>
      <c r="O40" s="17">
        <f t="shared" si="34"/>
        <v>0.75855294239760374</v>
      </c>
      <c r="P40" s="17">
        <f t="shared" si="34"/>
        <v>0.76038387905855909</v>
      </c>
      <c r="Q40" s="17">
        <f t="shared" si="34"/>
        <v>0.76648171363758644</v>
      </c>
      <c r="R40" s="346">
        <f t="shared" si="34"/>
        <v>0.77038783654725485</v>
      </c>
      <c r="S40" s="346">
        <f t="shared" si="34"/>
        <v>0.75982545729894391</v>
      </c>
      <c r="T40" s="17">
        <f t="shared" si="34"/>
        <v>0.75226938928855391</v>
      </c>
      <c r="U40" s="76">
        <f>K40/K39</f>
        <v>0.75816112068348873</v>
      </c>
      <c r="W40" s="105">
        <f t="shared" si="2"/>
        <v>0.11390747790122567</v>
      </c>
      <c r="X40" s="102">
        <f t="shared" si="3"/>
        <v>5.8917313949348182E-3</v>
      </c>
    </row>
    <row r="41" spans="1:24" ht="20.100000000000001" customHeight="1" thickBot="1" x14ac:dyDescent="0.3">
      <c r="A41" s="23"/>
      <c r="B41" t="s">
        <v>85</v>
      </c>
      <c r="C41" s="9">
        <v>13185299</v>
      </c>
      <c r="D41" s="10">
        <v>11802013</v>
      </c>
      <c r="E41" s="10">
        <v>10584037</v>
      </c>
      <c r="F41" s="10">
        <v>10809867</v>
      </c>
      <c r="G41" s="10">
        <v>9014622</v>
      </c>
      <c r="H41" s="10">
        <v>9213276</v>
      </c>
      <c r="I41" s="34">
        <v>10113397.647000009</v>
      </c>
      <c r="J41" s="10">
        <v>10703513.461000005</v>
      </c>
      <c r="K41" s="156">
        <v>11548718.832999997</v>
      </c>
      <c r="M41" s="75">
        <f t="shared" ref="M41:T41" si="35">C41/C39</f>
        <v>0.27510598695086197</v>
      </c>
      <c r="N41" s="36">
        <f t="shared" si="35"/>
        <v>0.25894847900738016</v>
      </c>
      <c r="O41" s="17">
        <f t="shared" si="35"/>
        <v>0.24144705760239621</v>
      </c>
      <c r="P41" s="17">
        <f t="shared" si="35"/>
        <v>0.23961612094144094</v>
      </c>
      <c r="Q41" s="17">
        <f t="shared" si="35"/>
        <v>0.23351828636241356</v>
      </c>
      <c r="R41" s="346">
        <f t="shared" si="35"/>
        <v>0.2296121634527451</v>
      </c>
      <c r="S41" s="346">
        <f t="shared" si="35"/>
        <v>0.24017454270105607</v>
      </c>
      <c r="T41" s="17">
        <f t="shared" si="35"/>
        <v>0.24773061071144614</v>
      </c>
      <c r="U41" s="76">
        <f>K41/K39</f>
        <v>0.24183887931651132</v>
      </c>
      <c r="W41" s="103">
        <f t="shared" si="2"/>
        <v>7.8965227173267497E-2</v>
      </c>
      <c r="X41" s="102">
        <f t="shared" si="3"/>
        <v>-5.8917313949348182E-3</v>
      </c>
    </row>
    <row r="42" spans="1:24" ht="20.100000000000001" customHeight="1" thickBot="1" x14ac:dyDescent="0.3">
      <c r="A42" s="5" t="s">
        <v>7</v>
      </c>
      <c r="B42" s="6"/>
      <c r="C42" s="12">
        <v>286172</v>
      </c>
      <c r="D42" s="13">
        <v>394480</v>
      </c>
      <c r="E42" s="13">
        <v>483510</v>
      </c>
      <c r="F42" s="13">
        <v>414991</v>
      </c>
      <c r="G42" s="13">
        <v>223402</v>
      </c>
      <c r="H42" s="13">
        <v>221774</v>
      </c>
      <c r="I42" s="35">
        <v>319943.50500000006</v>
      </c>
      <c r="J42" s="13">
        <v>339972.75700000004</v>
      </c>
      <c r="K42" s="359">
        <v>412812.00999999978</v>
      </c>
      <c r="M42" s="131">
        <f t="shared" ref="M42:T42" si="36">C42/C45</f>
        <v>2.6077941782142256E-3</v>
      </c>
      <c r="N42" s="234">
        <f t="shared" si="36"/>
        <v>3.5107413484628653E-3</v>
      </c>
      <c r="O42" s="20">
        <f t="shared" si="36"/>
        <v>4.2006404719159935E-3</v>
      </c>
      <c r="P42" s="20">
        <f t="shared" si="36"/>
        <v>3.3305584765454376E-3</v>
      </c>
      <c r="Q42" s="20">
        <f t="shared" si="36"/>
        <v>1.987517293202901E-3</v>
      </c>
      <c r="R42" s="351">
        <f t="shared" si="36"/>
        <v>1.8843383608072846E-3</v>
      </c>
      <c r="S42" s="351">
        <f t="shared" si="36"/>
        <v>2.5623574538098481E-3</v>
      </c>
      <c r="T42" s="20">
        <f t="shared" si="36"/>
        <v>2.7417156147259746E-3</v>
      </c>
      <c r="U42" s="215">
        <f>K42/K45</f>
        <v>3.1643289799157242E-3</v>
      </c>
      <c r="W42" s="62">
        <f t="shared" si="2"/>
        <v>0.21425026417631376</v>
      </c>
      <c r="X42" s="99">
        <f t="shared" si="3"/>
        <v>4.226133651897496E-4</v>
      </c>
    </row>
    <row r="43" spans="1:24" ht="20.100000000000001" customHeight="1" x14ac:dyDescent="0.25">
      <c r="A43" s="23"/>
      <c r="B43" t="s">
        <v>84</v>
      </c>
      <c r="C43" s="9">
        <v>262078</v>
      </c>
      <c r="D43" s="10">
        <v>372736</v>
      </c>
      <c r="E43" s="10">
        <v>461184</v>
      </c>
      <c r="F43" s="10">
        <v>398506</v>
      </c>
      <c r="G43" s="10">
        <v>212010</v>
      </c>
      <c r="H43" s="10">
        <v>213192</v>
      </c>
      <c r="I43" s="34">
        <v>304698.28700000007</v>
      </c>
      <c r="J43" s="10">
        <v>331615.90000000002</v>
      </c>
      <c r="K43" s="156">
        <v>404049.82399999979</v>
      </c>
      <c r="M43" s="75">
        <f t="shared" ref="M43:T43" si="37">C43/C42</f>
        <v>0.91580587898187105</v>
      </c>
      <c r="N43" s="36">
        <f t="shared" si="37"/>
        <v>0.94487933482052322</v>
      </c>
      <c r="O43" s="17">
        <f t="shared" si="37"/>
        <v>0.95382515356455921</v>
      </c>
      <c r="P43" s="17">
        <f t="shared" si="37"/>
        <v>0.96027624695475322</v>
      </c>
      <c r="Q43" s="17">
        <f t="shared" si="37"/>
        <v>0.94900672330596858</v>
      </c>
      <c r="R43" s="346">
        <f t="shared" si="37"/>
        <v>0.96130294804620919</v>
      </c>
      <c r="S43" s="346">
        <f t="shared" si="37"/>
        <v>0.95235028134107613</v>
      </c>
      <c r="T43" s="17">
        <f t="shared" si="37"/>
        <v>0.97541903923789985</v>
      </c>
      <c r="U43" s="76">
        <f>K43/K42</f>
        <v>0.97877439176248771</v>
      </c>
      <c r="W43" s="105">
        <f t="shared" si="2"/>
        <v>0.21842717433030129</v>
      </c>
      <c r="X43" s="102">
        <f t="shared" si="3"/>
        <v>3.3553525245878513E-3</v>
      </c>
    </row>
    <row r="44" spans="1:24" ht="20.100000000000001" customHeight="1" thickBot="1" x14ac:dyDescent="0.3">
      <c r="A44" s="23"/>
      <c r="B44" t="s">
        <v>85</v>
      </c>
      <c r="C44" s="9">
        <v>24094</v>
      </c>
      <c r="D44" s="10">
        <v>21744</v>
      </c>
      <c r="E44" s="10">
        <v>22326</v>
      </c>
      <c r="F44" s="10">
        <v>16485</v>
      </c>
      <c r="G44" s="10">
        <v>11392</v>
      </c>
      <c r="H44" s="10">
        <v>8582</v>
      </c>
      <c r="I44" s="34">
        <v>15245.218000000001</v>
      </c>
      <c r="J44" s="32">
        <v>8356.857</v>
      </c>
      <c r="K44" s="156">
        <v>8762.1860000000015</v>
      </c>
      <c r="M44" s="75">
        <f t="shared" ref="M44:T44" si="38">C44/C42</f>
        <v>8.4194121018128953E-2</v>
      </c>
      <c r="N44" s="349">
        <f t="shared" si="38"/>
        <v>5.512066517947678E-2</v>
      </c>
      <c r="O44" s="353">
        <f t="shared" si="38"/>
        <v>4.6174846435440842E-2</v>
      </c>
      <c r="P44" s="353">
        <f t="shared" si="38"/>
        <v>3.9723753045246765E-2</v>
      </c>
      <c r="Q44" s="353">
        <f t="shared" si="38"/>
        <v>5.0993276694031385E-2</v>
      </c>
      <c r="R44" s="352">
        <f t="shared" si="38"/>
        <v>3.8697051953790799E-2</v>
      </c>
      <c r="S44" s="352">
        <f t="shared" si="38"/>
        <v>4.7649718658923854E-2</v>
      </c>
      <c r="T44" s="78">
        <f t="shared" si="38"/>
        <v>2.4580960762100122E-2</v>
      </c>
      <c r="U44" s="76">
        <f>K44/K42</f>
        <v>2.1225608237512291E-2</v>
      </c>
      <c r="W44" s="103">
        <f t="shared" si="2"/>
        <v>4.8502565019360934E-2</v>
      </c>
      <c r="X44" s="102">
        <f t="shared" si="3"/>
        <v>-3.3553525245878305E-3</v>
      </c>
    </row>
    <row r="45" spans="1:24" ht="20.100000000000001" customHeight="1" thickBot="1" x14ac:dyDescent="0.3">
      <c r="A45" s="72" t="s">
        <v>20</v>
      </c>
      <c r="B45" s="98"/>
      <c r="C45" s="81">
        <f t="shared" ref="C45:K46" si="39">C7+C10+C13+C16+C18+C21+C24+C27+C30+C33+C36+C39+C42</f>
        <v>109737188</v>
      </c>
      <c r="D45" s="82">
        <f t="shared" si="39"/>
        <v>112363732</v>
      </c>
      <c r="E45" s="82">
        <f t="shared" si="39"/>
        <v>115103876</v>
      </c>
      <c r="F45" s="82">
        <f t="shared" si="39"/>
        <v>124601025</v>
      </c>
      <c r="G45" s="82">
        <f t="shared" si="39"/>
        <v>112402544</v>
      </c>
      <c r="H45" s="82">
        <f t="shared" si="39"/>
        <v>117693300</v>
      </c>
      <c r="I45" s="82">
        <f t="shared" ref="I45" si="40">I7+I10+I13+I16+I18+I21+I24+I27+I30+I33+I36+I39+I42</f>
        <v>124862947.80000004</v>
      </c>
      <c r="J45" s="82">
        <f t="shared" si="39"/>
        <v>124000007.57699999</v>
      </c>
      <c r="K45" s="176">
        <f t="shared" si="39"/>
        <v>130457993.65999998</v>
      </c>
      <c r="M45" s="87">
        <f>M7+M10+M13+M16+M18+M21+M24+M27+M30+M33+M36+M39+M42</f>
        <v>1.0000000000000002</v>
      </c>
      <c r="N45" s="350">
        <f t="shared" ref="N45:T45" si="41">N7+N10+N13+N16+N18+N21+N24+N27+N30+N33+N36+N39+N42</f>
        <v>1</v>
      </c>
      <c r="O45" s="350">
        <f t="shared" si="41"/>
        <v>1</v>
      </c>
      <c r="P45" s="350">
        <f t="shared" si="41"/>
        <v>0.99999999999999989</v>
      </c>
      <c r="Q45" s="350">
        <f t="shared" ref="Q45:R45" si="42">Q7+Q10+Q13+Q16+Q18+Q21+Q24+Q27+Q30+Q33+Q36+Q39+Q42</f>
        <v>1</v>
      </c>
      <c r="R45" s="350">
        <f t="shared" si="42"/>
        <v>0.99999999999999989</v>
      </c>
      <c r="S45" s="350">
        <f t="shared" ref="S45" si="43">S7+S10+S13+S16+S18+S21+S24+S27+S30+S33+S36+S39+S42</f>
        <v>1</v>
      </c>
      <c r="T45" s="166">
        <f t="shared" si="41"/>
        <v>1.0000000000000002</v>
      </c>
      <c r="U45" s="348">
        <f>U7+U10+U13+U16+U18+U21+U24+U27+U30+U33+U36+U39+U42</f>
        <v>0.99999999999999989</v>
      </c>
      <c r="W45" s="91">
        <f t="shared" si="2"/>
        <v>5.20805297450469E-2</v>
      </c>
      <c r="X45" s="129">
        <f t="shared" si="3"/>
        <v>-3.3306690738754696E-16</v>
      </c>
    </row>
    <row r="46" spans="1:24" ht="20.100000000000001" customHeight="1" x14ac:dyDescent="0.25">
      <c r="A46" s="23"/>
      <c r="B46" t="s">
        <v>84</v>
      </c>
      <c r="C46" s="279">
        <f t="shared" si="39"/>
        <v>60940974</v>
      </c>
      <c r="D46" s="280">
        <f t="shared" si="39"/>
        <v>61562776</v>
      </c>
      <c r="E46" s="280">
        <f t="shared" si="39"/>
        <v>65825292</v>
      </c>
      <c r="F46" s="280">
        <f t="shared" si="39"/>
        <v>72491858</v>
      </c>
      <c r="G46" s="280">
        <f t="shared" ref="G46" si="44">G8+G11+G14+G17+G19+G22+G25+G28+G31+G34+G37+G40+G43</f>
        <v>64347328</v>
      </c>
      <c r="H46" s="280">
        <f t="shared" si="39"/>
        <v>67190427</v>
      </c>
      <c r="I46" s="280">
        <f t="shared" ref="I46" si="45">I8+I11+I14+I17+I19+I22+I25+I28+I31+I34+I37+I40+I43</f>
        <v>69619298.433000028</v>
      </c>
      <c r="J46" s="280">
        <f t="shared" si="39"/>
        <v>68328174.926000029</v>
      </c>
      <c r="K46" s="177">
        <f t="shared" si="39"/>
        <v>71128332.313999981</v>
      </c>
      <c r="M46" s="75">
        <f t="shared" ref="M46:T46" si="46">C46/C45</f>
        <v>0.55533566251032418</v>
      </c>
      <c r="N46" s="77">
        <f t="shared" si="46"/>
        <v>0.54788831684586625</v>
      </c>
      <c r="O46" s="77">
        <f t="shared" si="46"/>
        <v>0.57187728413246486</v>
      </c>
      <c r="P46" s="77">
        <f t="shared" si="46"/>
        <v>0.58179182715390987</v>
      </c>
      <c r="Q46" s="77">
        <f t="shared" si="46"/>
        <v>0.57247216753385932</v>
      </c>
      <c r="R46" s="77">
        <f t="shared" si="46"/>
        <v>0.57089423951915697</v>
      </c>
      <c r="S46" s="77">
        <f t="shared" si="46"/>
        <v>0.55756571232414875</v>
      </c>
      <c r="T46" s="77">
        <f t="shared" si="46"/>
        <v>0.55103363508724335</v>
      </c>
      <c r="U46" s="76">
        <f>K46/K45</f>
        <v>0.54522019171454417</v>
      </c>
      <c r="W46" s="105">
        <f t="shared" si="2"/>
        <v>4.0981006605731021E-2</v>
      </c>
      <c r="X46" s="102">
        <f t="shared" si="3"/>
        <v>-5.8134433726991785E-3</v>
      </c>
    </row>
    <row r="47" spans="1:24" ht="20.100000000000001" customHeight="1" thickBot="1" x14ac:dyDescent="0.3">
      <c r="A47" s="30"/>
      <c r="B47" s="24" t="s">
        <v>85</v>
      </c>
      <c r="C47" s="31">
        <f t="shared" ref="C47:K47" si="47">C9+C12+C15+C20+C23+C26+C29+C32+C35+C38+C41+C44</f>
        <v>48796214</v>
      </c>
      <c r="D47" s="32">
        <f t="shared" si="47"/>
        <v>50800956</v>
      </c>
      <c r="E47" s="32">
        <f t="shared" si="47"/>
        <v>49278584</v>
      </c>
      <c r="F47" s="32">
        <f t="shared" si="47"/>
        <v>52109167</v>
      </c>
      <c r="G47" s="32">
        <f t="shared" ref="G47" si="48">G9+G12+G15+G20+G23+G26+G29+G32+G35+G38+G41+G44</f>
        <v>48055216</v>
      </c>
      <c r="H47" s="32">
        <f t="shared" si="47"/>
        <v>50502873</v>
      </c>
      <c r="I47" s="32">
        <f t="shared" ref="I47" si="49">I9+I12+I15+I20+I23+I26+I29+I32+I35+I38+I41+I44</f>
        <v>55243649.367000014</v>
      </c>
      <c r="J47" s="32">
        <f t="shared" si="47"/>
        <v>55671832.650999986</v>
      </c>
      <c r="K47" s="157">
        <f t="shared" si="47"/>
        <v>59329661.345999971</v>
      </c>
      <c r="M47" s="143">
        <f t="shared" ref="M47:T47" si="50">C47/C45</f>
        <v>0.44466433748967577</v>
      </c>
      <c r="N47" s="78">
        <f t="shared" si="50"/>
        <v>0.45211168315413375</v>
      </c>
      <c r="O47" s="78">
        <f t="shared" si="50"/>
        <v>0.42812271586753514</v>
      </c>
      <c r="P47" s="78">
        <f t="shared" si="50"/>
        <v>0.41820817284609013</v>
      </c>
      <c r="Q47" s="78">
        <f t="shared" si="50"/>
        <v>0.42752783246614062</v>
      </c>
      <c r="R47" s="78">
        <f t="shared" si="50"/>
        <v>0.42910576048084298</v>
      </c>
      <c r="S47" s="78">
        <f t="shared" si="50"/>
        <v>0.44243428767585125</v>
      </c>
      <c r="T47" s="78">
        <f t="shared" si="50"/>
        <v>0.44896636491275677</v>
      </c>
      <c r="U47" s="217">
        <f>K47/K45</f>
        <v>0.45477980828545556</v>
      </c>
      <c r="W47" s="103">
        <f t="shared" si="2"/>
        <v>6.5703400100558446E-2</v>
      </c>
      <c r="X47" s="104">
        <f t="shared" si="3"/>
        <v>5.81344337269879E-3</v>
      </c>
    </row>
    <row r="50" spans="1:24" x14ac:dyDescent="0.25">
      <c r="A50" s="1" t="s">
        <v>22</v>
      </c>
      <c r="M50" s="1" t="s">
        <v>24</v>
      </c>
      <c r="W50" s="1" t="str">
        <f>W3</f>
        <v>VARIAÇÃO (JAN-DEZ)</v>
      </c>
      <c r="X50" s="1"/>
    </row>
    <row r="51" spans="1:24" ht="15.75" thickBot="1" x14ac:dyDescent="0.3"/>
    <row r="52" spans="1:24" ht="24" customHeight="1" x14ac:dyDescent="0.25">
      <c r="A52" s="420" t="s">
        <v>28</v>
      </c>
      <c r="B52" s="450"/>
      <c r="C52" s="422">
        <v>2016</v>
      </c>
      <c r="D52" s="424">
        <v>2017</v>
      </c>
      <c r="E52" s="426">
        <v>2018</v>
      </c>
      <c r="F52" s="424">
        <v>2019</v>
      </c>
      <c r="G52" s="424">
        <v>2020</v>
      </c>
      <c r="H52" s="424">
        <v>2021</v>
      </c>
      <c r="I52" s="424">
        <v>2022</v>
      </c>
      <c r="J52" s="426">
        <v>2023</v>
      </c>
      <c r="K52" s="457">
        <v>2024</v>
      </c>
      <c r="M52" s="466">
        <v>2016</v>
      </c>
      <c r="N52" s="424">
        <v>2017</v>
      </c>
      <c r="O52" s="424">
        <v>2018</v>
      </c>
      <c r="P52" s="447">
        <v>2019</v>
      </c>
      <c r="Q52" s="426">
        <v>2020</v>
      </c>
      <c r="R52" s="426">
        <v>2021</v>
      </c>
      <c r="S52" s="426">
        <v>2022</v>
      </c>
      <c r="T52" s="426">
        <v>2023</v>
      </c>
      <c r="U52" s="457">
        <v>2024</v>
      </c>
      <c r="W52" s="464" t="s">
        <v>86</v>
      </c>
      <c r="X52" s="465"/>
    </row>
    <row r="53" spans="1:24" ht="21.75" customHeight="1" thickBot="1" x14ac:dyDescent="0.3">
      <c r="A53" s="451"/>
      <c r="B53" s="452"/>
      <c r="C53" s="453">
        <v>2016</v>
      </c>
      <c r="D53" s="444">
        <v>2017</v>
      </c>
      <c r="E53" s="449"/>
      <c r="F53" s="444"/>
      <c r="G53" s="444"/>
      <c r="H53" s="444">
        <v>2018</v>
      </c>
      <c r="I53" s="444"/>
      <c r="J53" s="449"/>
      <c r="K53" s="458"/>
      <c r="M53" s="467"/>
      <c r="N53" s="444"/>
      <c r="O53" s="444"/>
      <c r="P53" s="468"/>
      <c r="Q53" s="449"/>
      <c r="R53" s="449"/>
      <c r="S53" s="449"/>
      <c r="T53" s="449"/>
      <c r="U53" s="458"/>
      <c r="W53" s="127" t="s">
        <v>0</v>
      </c>
      <c r="X53" s="128" t="s">
        <v>37</v>
      </c>
    </row>
    <row r="54" spans="1:24" ht="20.100000000000001" customHeight="1" thickBot="1" x14ac:dyDescent="0.3">
      <c r="A54" s="5" t="s">
        <v>10</v>
      </c>
      <c r="B54" s="6"/>
      <c r="C54" s="12">
        <v>82481768</v>
      </c>
      <c r="D54" s="13">
        <v>93437664</v>
      </c>
      <c r="E54" s="13">
        <v>97313334</v>
      </c>
      <c r="F54" s="13">
        <v>104246485</v>
      </c>
      <c r="G54" s="13">
        <v>83487743</v>
      </c>
      <c r="H54" s="13">
        <v>86539830</v>
      </c>
      <c r="I54" s="35">
        <v>106881024.02599995</v>
      </c>
      <c r="J54" s="13">
        <v>114471196.49300005</v>
      </c>
      <c r="K54" s="155">
        <v>136768920.31500015</v>
      </c>
      <c r="M54" s="131">
        <f t="shared" ref="M54:T54" si="51">C54/C92</f>
        <v>0.1580080019490965</v>
      </c>
      <c r="N54" s="234">
        <f t="shared" si="51"/>
        <v>0.16173285522493666</v>
      </c>
      <c r="O54" s="20">
        <f t="shared" si="51"/>
        <v>0.15611199211573379</v>
      </c>
      <c r="P54" s="20">
        <f t="shared" si="51"/>
        <v>0.15251053459063599</v>
      </c>
      <c r="Q54" s="20">
        <f t="shared" si="51"/>
        <v>0.15473623050843721</v>
      </c>
      <c r="R54" s="351">
        <f t="shared" si="51"/>
        <v>0.14922837895624927</v>
      </c>
      <c r="S54" s="351">
        <f t="shared" si="51"/>
        <v>0.14990727565566211</v>
      </c>
      <c r="T54" s="20">
        <f t="shared" si="51"/>
        <v>0.1517054436334811</v>
      </c>
      <c r="U54" s="215">
        <f>K54/K92</f>
        <v>0.15025156454738453</v>
      </c>
      <c r="W54" s="100">
        <f>(K54-J54)/J54</f>
        <v>0.19478894695892879</v>
      </c>
      <c r="X54" s="99">
        <f>(U54-T54)*100</f>
        <v>-0.14538790860965656</v>
      </c>
    </row>
    <row r="55" spans="1:24" ht="20.100000000000001" customHeight="1" x14ac:dyDescent="0.25">
      <c r="A55" s="23"/>
      <c r="B55" t="s">
        <v>84</v>
      </c>
      <c r="C55" s="9">
        <v>2610251</v>
      </c>
      <c r="D55" s="10">
        <v>2259852</v>
      </c>
      <c r="E55" s="10">
        <v>3686249</v>
      </c>
      <c r="F55" s="10">
        <v>3982815</v>
      </c>
      <c r="G55" s="10">
        <v>2840217</v>
      </c>
      <c r="H55" s="10">
        <v>5038376</v>
      </c>
      <c r="I55" s="34">
        <v>7257361.0009999983</v>
      </c>
      <c r="J55" s="10">
        <v>8283753.3180000009</v>
      </c>
      <c r="K55" s="156">
        <v>9250246.9689999986</v>
      </c>
      <c r="M55" s="75">
        <f t="shared" ref="M55:T55" si="52">C55/C54</f>
        <v>3.1646399723148512E-2</v>
      </c>
      <c r="N55" s="36">
        <f t="shared" si="52"/>
        <v>2.4185664573121178E-2</v>
      </c>
      <c r="O55" s="17">
        <f t="shared" si="52"/>
        <v>3.7880204577103484E-2</v>
      </c>
      <c r="P55" s="17">
        <f t="shared" si="52"/>
        <v>3.8205748615888581E-2</v>
      </c>
      <c r="Q55" s="17">
        <f t="shared" si="52"/>
        <v>3.4019568597033457E-2</v>
      </c>
      <c r="R55" s="346">
        <f t="shared" si="52"/>
        <v>5.8220313120559634E-2</v>
      </c>
      <c r="S55" s="346">
        <f t="shared" si="52"/>
        <v>6.7901304905486015E-2</v>
      </c>
      <c r="T55" s="17">
        <f t="shared" si="52"/>
        <v>7.2365394717496076E-2</v>
      </c>
      <c r="U55" s="76">
        <f>K55/K54</f>
        <v>6.7634130237302734E-2</v>
      </c>
      <c r="W55" s="105">
        <f t="shared" ref="W55:W94" si="53">(K55-J55)/J55</f>
        <v>0.11667339838571442</v>
      </c>
      <c r="X55" s="102">
        <f t="shared" ref="X55:X94" si="54">(U55-T55)*100</f>
        <v>-0.47312644801933423</v>
      </c>
    </row>
    <row r="56" spans="1:24" ht="20.100000000000001" customHeight="1" thickBot="1" x14ac:dyDescent="0.3">
      <c r="A56" s="23"/>
      <c r="B56" t="s">
        <v>85</v>
      </c>
      <c r="C56" s="9">
        <v>79871517</v>
      </c>
      <c r="D56" s="10">
        <v>91177812</v>
      </c>
      <c r="E56" s="10">
        <v>93627085</v>
      </c>
      <c r="F56" s="10">
        <v>100263670</v>
      </c>
      <c r="G56" s="10">
        <v>80647526</v>
      </c>
      <c r="H56" s="10">
        <v>81501454</v>
      </c>
      <c r="I56" s="34">
        <v>99623663.024999946</v>
      </c>
      <c r="J56" s="10">
        <v>106187443.17500004</v>
      </c>
      <c r="K56" s="156">
        <v>127518673.34600013</v>
      </c>
      <c r="M56" s="75">
        <f t="shared" ref="M56:T56" si="55">C56/C54</f>
        <v>0.96835360027685147</v>
      </c>
      <c r="N56" s="36">
        <f t="shared" si="55"/>
        <v>0.97581433542687879</v>
      </c>
      <c r="O56" s="17">
        <f t="shared" si="55"/>
        <v>0.9621197954228965</v>
      </c>
      <c r="P56" s="17">
        <f t="shared" si="55"/>
        <v>0.96179425138411145</v>
      </c>
      <c r="Q56" s="17">
        <f t="shared" si="55"/>
        <v>0.96598043140296652</v>
      </c>
      <c r="R56" s="346">
        <f t="shared" si="55"/>
        <v>0.94177968687944036</v>
      </c>
      <c r="S56" s="346">
        <f t="shared" si="55"/>
        <v>0.93209869509451393</v>
      </c>
      <c r="T56" s="17">
        <f t="shared" si="55"/>
        <v>0.92763460528250385</v>
      </c>
      <c r="U56" s="76">
        <f>K56/K54</f>
        <v>0.9323658697626972</v>
      </c>
      <c r="W56" s="103">
        <f t="shared" si="53"/>
        <v>0.20088279304216408</v>
      </c>
      <c r="X56" s="102">
        <f t="shared" si="54"/>
        <v>0.47312644801933423</v>
      </c>
    </row>
    <row r="57" spans="1:24" ht="20.100000000000001" customHeight="1" thickBot="1" x14ac:dyDescent="0.3">
      <c r="A57" s="5" t="s">
        <v>17</v>
      </c>
      <c r="B57" s="6"/>
      <c r="C57" s="12">
        <v>2459083</v>
      </c>
      <c r="D57" s="13">
        <v>3643226</v>
      </c>
      <c r="E57" s="13">
        <v>2343015</v>
      </c>
      <c r="F57" s="13">
        <v>2552109</v>
      </c>
      <c r="G57" s="13">
        <v>1732037</v>
      </c>
      <c r="H57" s="13">
        <v>1838804</v>
      </c>
      <c r="I57" s="35">
        <v>2511941.06</v>
      </c>
      <c r="J57" s="13">
        <v>2856367.6310000001</v>
      </c>
      <c r="K57" s="155">
        <v>3474786.6370000001</v>
      </c>
      <c r="M57" s="131">
        <f t="shared" ref="M57:T57" si="56">C57/C92</f>
        <v>4.7107961053525198E-3</v>
      </c>
      <c r="N57" s="234">
        <f t="shared" si="56"/>
        <v>6.3061223706290968E-3</v>
      </c>
      <c r="O57" s="20">
        <f t="shared" si="56"/>
        <v>3.7587114136593655E-3</v>
      </c>
      <c r="P57" s="20">
        <f t="shared" si="56"/>
        <v>3.7336847177492213E-3</v>
      </c>
      <c r="Q57" s="20">
        <f t="shared" si="56"/>
        <v>3.210158363978555E-3</v>
      </c>
      <c r="R57" s="351">
        <f t="shared" si="56"/>
        <v>3.1708144115636348E-3</v>
      </c>
      <c r="S57" s="351">
        <f t="shared" si="56"/>
        <v>3.5231533786633097E-3</v>
      </c>
      <c r="T57" s="20">
        <f t="shared" si="56"/>
        <v>3.7854633472593126E-3</v>
      </c>
      <c r="U57" s="215">
        <f>K57/K92</f>
        <v>3.8173301907709384E-3</v>
      </c>
      <c r="W57" s="100">
        <f t="shared" si="53"/>
        <v>0.21650539632515534</v>
      </c>
      <c r="X57" s="99">
        <f t="shared" si="54"/>
        <v>3.1866843511625751E-3</v>
      </c>
    </row>
    <row r="58" spans="1:24" ht="20.100000000000001" customHeight="1" x14ac:dyDescent="0.25">
      <c r="A58" s="23"/>
      <c r="B58" t="s">
        <v>84</v>
      </c>
      <c r="C58" s="9">
        <v>2378922</v>
      </c>
      <c r="D58" s="10">
        <v>3434817</v>
      </c>
      <c r="E58" s="10">
        <v>1876580</v>
      </c>
      <c r="F58" s="10">
        <v>1704467</v>
      </c>
      <c r="G58" s="10">
        <v>1168661</v>
      </c>
      <c r="H58" s="10">
        <v>1114020</v>
      </c>
      <c r="I58" s="34">
        <v>1567645.08</v>
      </c>
      <c r="J58" s="10">
        <v>1774293.726</v>
      </c>
      <c r="K58" s="156">
        <v>2061848.9469999999</v>
      </c>
      <c r="M58" s="75">
        <f t="shared" ref="M58:T58" si="57">C58/C57</f>
        <v>0.96740207630242658</v>
      </c>
      <c r="N58" s="36">
        <f t="shared" si="57"/>
        <v>0.94279547851272472</v>
      </c>
      <c r="O58" s="17">
        <f t="shared" si="57"/>
        <v>0.80092530350851365</v>
      </c>
      <c r="P58" s="17">
        <f t="shared" si="57"/>
        <v>0.66786606684902561</v>
      </c>
      <c r="Q58" s="17">
        <f t="shared" si="57"/>
        <v>0.67473212177338016</v>
      </c>
      <c r="R58" s="346">
        <f t="shared" si="57"/>
        <v>0.60583944781499277</v>
      </c>
      <c r="S58" s="346">
        <f t="shared" si="57"/>
        <v>0.62407717480441205</v>
      </c>
      <c r="T58" s="17">
        <f t="shared" si="57"/>
        <v>0.6211713459933127</v>
      </c>
      <c r="U58" s="76">
        <f>K58/K57</f>
        <v>0.5933742593128315</v>
      </c>
      <c r="W58" s="105">
        <f t="shared" si="53"/>
        <v>0.16206742817507991</v>
      </c>
      <c r="X58" s="102">
        <f t="shared" si="54"/>
        <v>-2.7797086680481198</v>
      </c>
    </row>
    <row r="59" spans="1:24" ht="20.100000000000001" customHeight="1" thickBot="1" x14ac:dyDescent="0.3">
      <c r="A59" s="23"/>
      <c r="B59" t="s">
        <v>85</v>
      </c>
      <c r="C59" s="9">
        <v>80161</v>
      </c>
      <c r="D59" s="10">
        <v>208409</v>
      </c>
      <c r="E59" s="10">
        <v>466435</v>
      </c>
      <c r="F59" s="10">
        <v>847642</v>
      </c>
      <c r="G59" s="10">
        <v>563376</v>
      </c>
      <c r="H59" s="10">
        <v>724784</v>
      </c>
      <c r="I59" s="34">
        <v>944295.98</v>
      </c>
      <c r="J59" s="10">
        <v>1082073.905</v>
      </c>
      <c r="K59" s="156">
        <v>1412937.6900000004</v>
      </c>
      <c r="M59" s="75">
        <f t="shared" ref="M59:T59" si="58">C59/C57</f>
        <v>3.2597923697573444E-2</v>
      </c>
      <c r="N59" s="36">
        <f t="shared" si="58"/>
        <v>5.7204521487275291E-2</v>
      </c>
      <c r="O59" s="17">
        <f t="shared" si="58"/>
        <v>0.1990746964914864</v>
      </c>
      <c r="P59" s="17">
        <f t="shared" si="58"/>
        <v>0.33213393315097434</v>
      </c>
      <c r="Q59" s="17">
        <f t="shared" si="58"/>
        <v>0.32526787822661984</v>
      </c>
      <c r="R59" s="346">
        <f t="shared" si="58"/>
        <v>0.39416055218500723</v>
      </c>
      <c r="S59" s="346">
        <f t="shared" si="58"/>
        <v>0.37592282519558795</v>
      </c>
      <c r="T59" s="17">
        <f t="shared" si="58"/>
        <v>0.3788286540066873</v>
      </c>
      <c r="U59" s="76">
        <f>K59/K57</f>
        <v>0.4066257406871685</v>
      </c>
      <c r="W59" s="103">
        <f t="shared" si="53"/>
        <v>0.30576819519550319</v>
      </c>
      <c r="X59" s="102">
        <f t="shared" si="54"/>
        <v>2.7797086680481198</v>
      </c>
    </row>
    <row r="60" spans="1:24" ht="20.100000000000001" customHeight="1" thickBot="1" x14ac:dyDescent="0.3">
      <c r="A60" s="5" t="s">
        <v>14</v>
      </c>
      <c r="B60" s="6"/>
      <c r="C60" s="12">
        <v>83753681</v>
      </c>
      <c r="D60" s="13">
        <v>105319161</v>
      </c>
      <c r="E60" s="13">
        <v>111596848</v>
      </c>
      <c r="F60" s="13">
        <v>124035711</v>
      </c>
      <c r="G60" s="13">
        <v>101902062</v>
      </c>
      <c r="H60" s="13">
        <v>115458556</v>
      </c>
      <c r="I60" s="35">
        <v>150948649.66200009</v>
      </c>
      <c r="J60" s="13">
        <v>160179908.34300005</v>
      </c>
      <c r="K60" s="155">
        <v>203406265.2909998</v>
      </c>
      <c r="M60" s="131">
        <f t="shared" ref="M60:T60" si="59">C60/C92</f>
        <v>0.16044456989200337</v>
      </c>
      <c r="N60" s="234">
        <f t="shared" si="59"/>
        <v>0.18229874216916203</v>
      </c>
      <c r="O60" s="20">
        <f t="shared" si="59"/>
        <v>0.17902589027642132</v>
      </c>
      <c r="P60" s="20">
        <f t="shared" si="59"/>
        <v>0.18146177871550903</v>
      </c>
      <c r="Q60" s="20">
        <f t="shared" si="59"/>
        <v>0.18886533984895315</v>
      </c>
      <c r="R60" s="351">
        <f t="shared" si="59"/>
        <v>0.19909552801882474</v>
      </c>
      <c r="S60" s="351">
        <f t="shared" si="59"/>
        <v>0.21171485809517357</v>
      </c>
      <c r="T60" s="20">
        <f t="shared" si="59"/>
        <v>0.21228190846970948</v>
      </c>
      <c r="U60" s="215">
        <f>K60/K92</f>
        <v>0.22345800148399048</v>
      </c>
      <c r="W60" s="100">
        <f t="shared" si="53"/>
        <v>0.26986129156371663</v>
      </c>
      <c r="X60" s="99">
        <f t="shared" si="54"/>
        <v>1.1176093014280992</v>
      </c>
    </row>
    <row r="61" spans="1:24" ht="20.100000000000001" customHeight="1" x14ac:dyDescent="0.25">
      <c r="A61" s="23"/>
      <c r="B61" t="s">
        <v>84</v>
      </c>
      <c r="C61" s="9">
        <v>6040950</v>
      </c>
      <c r="D61" s="10">
        <v>5299924</v>
      </c>
      <c r="E61" s="10">
        <v>4849775</v>
      </c>
      <c r="F61" s="10">
        <v>2935756</v>
      </c>
      <c r="G61" s="10">
        <v>1918941</v>
      </c>
      <c r="H61" s="10">
        <v>2538902</v>
      </c>
      <c r="I61" s="34">
        <v>3321513.5180000011</v>
      </c>
      <c r="J61" s="10">
        <v>3377649.7240000004</v>
      </c>
      <c r="K61" s="156">
        <v>3145961.7310000011</v>
      </c>
      <c r="M61" s="75">
        <f t="shared" ref="M61:T61" si="60">C61/C60</f>
        <v>7.2127576100207466E-2</v>
      </c>
      <c r="N61" s="36">
        <f t="shared" si="60"/>
        <v>5.0322504942856505E-2</v>
      </c>
      <c r="O61" s="17">
        <f t="shared" si="60"/>
        <v>4.3457992648681262E-2</v>
      </c>
      <c r="P61" s="17">
        <f t="shared" si="60"/>
        <v>2.3668635236831111E-2</v>
      </c>
      <c r="Q61" s="17">
        <f t="shared" si="60"/>
        <v>1.8831228361208235E-2</v>
      </c>
      <c r="R61" s="346">
        <f t="shared" si="60"/>
        <v>2.1989725906497566E-2</v>
      </c>
      <c r="S61" s="346">
        <f t="shared" si="60"/>
        <v>2.2004261220205941E-2</v>
      </c>
      <c r="T61" s="17">
        <f t="shared" si="60"/>
        <v>2.1086600429108097E-2</v>
      </c>
      <c r="U61" s="76">
        <f>K61/K60</f>
        <v>1.5466395425427448E-2</v>
      </c>
      <c r="W61" s="105">
        <f t="shared" si="53"/>
        <v>-6.8594440493261549E-2</v>
      </c>
      <c r="X61" s="102">
        <f t="shared" si="54"/>
        <v>-0.56202050036806495</v>
      </c>
    </row>
    <row r="62" spans="1:24" ht="20.100000000000001" customHeight="1" thickBot="1" x14ac:dyDescent="0.3">
      <c r="A62" s="23"/>
      <c r="B62" t="s">
        <v>85</v>
      </c>
      <c r="C62" s="9">
        <v>77712731</v>
      </c>
      <c r="D62" s="10">
        <v>100019237</v>
      </c>
      <c r="E62" s="10">
        <v>106747073</v>
      </c>
      <c r="F62" s="10">
        <v>121099955</v>
      </c>
      <c r="G62" s="10">
        <v>99983121</v>
      </c>
      <c r="H62" s="10">
        <v>112919654</v>
      </c>
      <c r="I62" s="34">
        <v>147627136.14400008</v>
      </c>
      <c r="J62" s="10">
        <v>156802258.61900005</v>
      </c>
      <c r="K62" s="156">
        <v>200260303.55999979</v>
      </c>
      <c r="M62" s="75">
        <f t="shared" ref="M62:T62" si="61">C62/C60</f>
        <v>0.92787242389979252</v>
      </c>
      <c r="N62" s="36">
        <f t="shared" si="61"/>
        <v>0.94967749505714349</v>
      </c>
      <c r="O62" s="17">
        <f t="shared" si="61"/>
        <v>0.95654200735131878</v>
      </c>
      <c r="P62" s="17">
        <f t="shared" si="61"/>
        <v>0.97633136476316884</v>
      </c>
      <c r="Q62" s="17">
        <f t="shared" si="61"/>
        <v>0.98116877163879179</v>
      </c>
      <c r="R62" s="346">
        <f t="shared" si="61"/>
        <v>0.97801027409350239</v>
      </c>
      <c r="S62" s="346">
        <f t="shared" si="61"/>
        <v>0.97799573877979407</v>
      </c>
      <c r="T62" s="17">
        <f t="shared" si="61"/>
        <v>0.97891339957089185</v>
      </c>
      <c r="U62" s="76">
        <f>K62/K60</f>
        <v>0.98453360457457251</v>
      </c>
      <c r="W62" s="103">
        <f t="shared" si="53"/>
        <v>0.27715190663544337</v>
      </c>
      <c r="X62" s="102">
        <f t="shared" si="54"/>
        <v>0.56202050036806561</v>
      </c>
    </row>
    <row r="63" spans="1:24" ht="20.100000000000001" customHeight="1" thickBot="1" x14ac:dyDescent="0.3">
      <c r="A63" s="5" t="s">
        <v>8</v>
      </c>
      <c r="B63" s="6"/>
      <c r="C63" s="12">
        <v>379930</v>
      </c>
      <c r="D63" s="13">
        <v>237175</v>
      </c>
      <c r="E63" s="13">
        <v>674966</v>
      </c>
      <c r="F63" s="13">
        <v>662159</v>
      </c>
      <c r="G63" s="13">
        <v>179299</v>
      </c>
      <c r="H63" s="13"/>
      <c r="I63" s="35"/>
      <c r="J63" s="13"/>
      <c r="K63" s="155"/>
      <c r="M63" s="131">
        <f t="shared" ref="M63:T63" si="62">C63/C92</f>
        <v>7.2782120990083816E-4</v>
      </c>
      <c r="N63" s="234">
        <f t="shared" si="62"/>
        <v>4.1053027543554974E-4</v>
      </c>
      <c r="O63" s="20">
        <f t="shared" si="62"/>
        <v>1.0827939249351828E-3</v>
      </c>
      <c r="P63" s="20">
        <f t="shared" si="62"/>
        <v>9.687254498221301E-4</v>
      </c>
      <c r="Q63" s="20">
        <f t="shared" si="62"/>
        <v>3.323128688954052E-4</v>
      </c>
      <c r="R63" s="351">
        <f t="shared" si="62"/>
        <v>0</v>
      </c>
      <c r="S63" s="351">
        <f t="shared" si="62"/>
        <v>0</v>
      </c>
      <c r="T63" s="20">
        <f t="shared" si="62"/>
        <v>0</v>
      </c>
      <c r="U63" s="215">
        <f>K63/K92</f>
        <v>0</v>
      </c>
      <c r="W63" s="100"/>
      <c r="X63" s="99">
        <f t="shared" si="54"/>
        <v>0</v>
      </c>
    </row>
    <row r="64" spans="1:24" ht="20.100000000000001" customHeight="1" thickBot="1" x14ac:dyDescent="0.3">
      <c r="A64" s="23"/>
      <c r="B64" t="s">
        <v>84</v>
      </c>
      <c r="C64" s="9">
        <v>379930</v>
      </c>
      <c r="D64" s="10">
        <v>237175</v>
      </c>
      <c r="E64" s="10">
        <v>674966</v>
      </c>
      <c r="F64" s="10">
        <v>662159</v>
      </c>
      <c r="G64" s="10">
        <v>179299</v>
      </c>
      <c r="H64" s="10"/>
      <c r="I64" s="34"/>
      <c r="J64" s="10"/>
      <c r="K64" s="156"/>
      <c r="M64" s="75">
        <f>C64/C63</f>
        <v>1</v>
      </c>
      <c r="N64" s="36">
        <f>D64/D63</f>
        <v>1</v>
      </c>
      <c r="O64" s="17">
        <f>E64/E63</f>
        <v>1</v>
      </c>
      <c r="P64" s="17">
        <f>F64/F63</f>
        <v>1</v>
      </c>
      <c r="Q64" s="17">
        <f>G64/G63</f>
        <v>1</v>
      </c>
      <c r="R64" s="346"/>
      <c r="S64" s="346"/>
      <c r="T64" s="17"/>
      <c r="U64" s="76"/>
      <c r="W64" s="150"/>
      <c r="X64" s="102">
        <f t="shared" si="54"/>
        <v>0</v>
      </c>
    </row>
    <row r="65" spans="1:24" ht="20.100000000000001" customHeight="1" thickBot="1" x14ac:dyDescent="0.3">
      <c r="A65" s="5" t="s">
        <v>15</v>
      </c>
      <c r="B65" s="6"/>
      <c r="C65" s="12">
        <v>339653</v>
      </c>
      <c r="D65" s="13">
        <v>184063</v>
      </c>
      <c r="E65" s="13">
        <v>176558</v>
      </c>
      <c r="F65" s="13">
        <v>239017</v>
      </c>
      <c r="G65" s="13">
        <v>451176</v>
      </c>
      <c r="H65" s="13">
        <v>229205</v>
      </c>
      <c r="I65" s="35">
        <v>292415.41099999996</v>
      </c>
      <c r="J65" s="13">
        <v>297865.15300000005</v>
      </c>
      <c r="K65" s="155">
        <v>191385.43399999995</v>
      </c>
      <c r="M65" s="131">
        <f t="shared" ref="M65:T65" si="63">C65/C92</f>
        <v>6.506636943817266E-4</v>
      </c>
      <c r="N65" s="234">
        <f t="shared" si="63"/>
        <v>3.185978036786912E-4</v>
      </c>
      <c r="O65" s="20">
        <f t="shared" si="63"/>
        <v>2.8323786649802506E-4</v>
      </c>
      <c r="P65" s="20">
        <f t="shared" si="63"/>
        <v>3.4967711809419806E-4</v>
      </c>
      <c r="Q65" s="20">
        <f t="shared" si="63"/>
        <v>8.3620985580930925E-4</v>
      </c>
      <c r="R65" s="351">
        <f t="shared" si="63"/>
        <v>3.952387079876066E-4</v>
      </c>
      <c r="S65" s="351">
        <f t="shared" si="63"/>
        <v>4.1013077880014837E-4</v>
      </c>
      <c r="T65" s="20">
        <f t="shared" si="63"/>
        <v>3.9475227448664766E-4</v>
      </c>
      <c r="U65" s="215">
        <f>K65/K92</f>
        <v>2.1025215980246634E-4</v>
      </c>
      <c r="W65" s="100">
        <f t="shared" si="53"/>
        <v>-0.35747625369255626</v>
      </c>
      <c r="X65" s="99">
        <f t="shared" si="54"/>
        <v>-1.8450011468418133E-2</v>
      </c>
    </row>
    <row r="66" spans="1:24" ht="20.100000000000001" customHeight="1" x14ac:dyDescent="0.25">
      <c r="A66" s="23"/>
      <c r="B66" t="s">
        <v>84</v>
      </c>
      <c r="C66" s="9">
        <v>318043</v>
      </c>
      <c r="D66" s="10">
        <v>146731</v>
      </c>
      <c r="E66" s="10">
        <v>113871</v>
      </c>
      <c r="F66" s="10">
        <v>171892</v>
      </c>
      <c r="G66" s="10">
        <v>210239</v>
      </c>
      <c r="H66" s="10">
        <v>162430</v>
      </c>
      <c r="I66" s="34">
        <v>244119.87899999996</v>
      </c>
      <c r="J66" s="10">
        <v>221017.09000000003</v>
      </c>
      <c r="K66" s="156">
        <v>141993.71699999995</v>
      </c>
      <c r="M66" s="75">
        <f t="shared" ref="M66:T66" si="64">C66/C65</f>
        <v>0.93637624281251752</v>
      </c>
      <c r="N66" s="36">
        <f t="shared" si="64"/>
        <v>0.79717814009333765</v>
      </c>
      <c r="O66" s="17">
        <f t="shared" si="64"/>
        <v>0.64494953499699814</v>
      </c>
      <c r="P66" s="17">
        <f t="shared" si="64"/>
        <v>0.71916223532217372</v>
      </c>
      <c r="Q66" s="17">
        <f t="shared" si="64"/>
        <v>0.46598001666755323</v>
      </c>
      <c r="R66" s="346">
        <f t="shared" si="64"/>
        <v>0.70866691389803882</v>
      </c>
      <c r="S66" s="346">
        <f t="shared" si="64"/>
        <v>0.83483930674228379</v>
      </c>
      <c r="T66" s="17">
        <f t="shared" si="64"/>
        <v>0.74200384896987259</v>
      </c>
      <c r="U66" s="76">
        <f>K66/K65</f>
        <v>0.74192541215022656</v>
      </c>
      <c r="W66" s="105">
        <f t="shared" si="53"/>
        <v>-0.35754417452514675</v>
      </c>
      <c r="X66" s="102">
        <f t="shared" si="54"/>
        <v>-7.8436819646032774E-3</v>
      </c>
    </row>
    <row r="67" spans="1:24" ht="20.100000000000001" customHeight="1" thickBot="1" x14ac:dyDescent="0.3">
      <c r="A67" s="23"/>
      <c r="B67" t="s">
        <v>85</v>
      </c>
      <c r="C67" s="9">
        <v>21610</v>
      </c>
      <c r="D67" s="10">
        <v>37332</v>
      </c>
      <c r="E67" s="10">
        <v>62687</v>
      </c>
      <c r="F67" s="10">
        <v>67125</v>
      </c>
      <c r="G67" s="10">
        <v>240937</v>
      </c>
      <c r="H67" s="10">
        <v>66775</v>
      </c>
      <c r="I67" s="34">
        <v>48295.531999999999</v>
      </c>
      <c r="J67" s="10">
        <v>76848.063000000009</v>
      </c>
      <c r="K67" s="156">
        <v>49391.71699999999</v>
      </c>
      <c r="M67" s="75">
        <f t="shared" ref="M67:T67" si="65">C67/C65</f>
        <v>6.3623757187482519E-2</v>
      </c>
      <c r="N67" s="36">
        <f t="shared" si="65"/>
        <v>0.20282185990666241</v>
      </c>
      <c r="O67" s="17">
        <f t="shared" si="65"/>
        <v>0.35505046500300186</v>
      </c>
      <c r="P67" s="17">
        <f t="shared" si="65"/>
        <v>0.28083776467782628</v>
      </c>
      <c r="Q67" s="17">
        <f t="shared" si="65"/>
        <v>0.53401998333244671</v>
      </c>
      <c r="R67" s="346">
        <f t="shared" si="65"/>
        <v>0.29133308610196113</v>
      </c>
      <c r="S67" s="346">
        <f t="shared" si="65"/>
        <v>0.16516069325771618</v>
      </c>
      <c r="T67" s="17">
        <f t="shared" si="65"/>
        <v>0.25799615103012735</v>
      </c>
      <c r="U67" s="76">
        <f>K67/K65</f>
        <v>0.25807458784977338</v>
      </c>
      <c r="W67" s="103">
        <f t="shared" si="53"/>
        <v>-0.3572809115566129</v>
      </c>
      <c r="X67" s="102">
        <f t="shared" si="54"/>
        <v>7.8436819646032774E-3</v>
      </c>
    </row>
    <row r="68" spans="1:24" ht="20.100000000000001" customHeight="1" thickBot="1" x14ac:dyDescent="0.3">
      <c r="A68" s="5" t="s">
        <v>18</v>
      </c>
      <c r="B68" s="6"/>
      <c r="C68" s="12">
        <v>2716697</v>
      </c>
      <c r="D68" s="13">
        <v>2538731</v>
      </c>
      <c r="E68" s="13">
        <v>3441297</v>
      </c>
      <c r="F68" s="13">
        <v>3002154</v>
      </c>
      <c r="G68" s="13">
        <v>2009575</v>
      </c>
      <c r="H68" s="13">
        <v>2068469</v>
      </c>
      <c r="I68" s="35">
        <v>2355704.2949999999</v>
      </c>
      <c r="J68" s="13">
        <v>2755055.7619999996</v>
      </c>
      <c r="K68" s="155">
        <v>3946463.5429999996</v>
      </c>
      <c r="M68" s="131">
        <f t="shared" ref="M68:T68" si="66">C68/C92</f>
        <v>5.2042999959834111E-3</v>
      </c>
      <c r="N68" s="234">
        <f t="shared" si="66"/>
        <v>4.3943330312502102E-3</v>
      </c>
      <c r="O68" s="20">
        <f t="shared" si="66"/>
        <v>5.5205973123056114E-3</v>
      </c>
      <c r="P68" s="20">
        <f t="shared" si="66"/>
        <v>4.39209160350506E-3</v>
      </c>
      <c r="Q68" s="20">
        <f t="shared" si="66"/>
        <v>3.7245474515222275E-3</v>
      </c>
      <c r="R68" s="351">
        <f t="shared" si="66"/>
        <v>3.5668463387466096E-3</v>
      </c>
      <c r="S68" s="351">
        <f t="shared" si="66"/>
        <v>3.3040216103083723E-3</v>
      </c>
      <c r="T68" s="20">
        <f t="shared" si="66"/>
        <v>3.6511975886855215E-3</v>
      </c>
      <c r="U68" s="215">
        <f>K68/K92</f>
        <v>4.3355048822442972E-3</v>
      </c>
      <c r="W68" s="100">
        <f t="shared" si="53"/>
        <v>0.43244416226810301</v>
      </c>
      <c r="X68" s="99">
        <f t="shared" si="54"/>
        <v>6.8430729355877573E-2</v>
      </c>
    </row>
    <row r="69" spans="1:24" ht="20.100000000000001" customHeight="1" x14ac:dyDescent="0.25">
      <c r="A69" s="23"/>
      <c r="B69" t="s">
        <v>84</v>
      </c>
      <c r="C69" s="9">
        <v>1407726</v>
      </c>
      <c r="D69" s="10">
        <v>1047060</v>
      </c>
      <c r="E69" s="10">
        <v>1453617</v>
      </c>
      <c r="F69" s="10">
        <v>1213740</v>
      </c>
      <c r="G69" s="10">
        <v>779204</v>
      </c>
      <c r="H69" s="10">
        <v>586787</v>
      </c>
      <c r="I69" s="34">
        <v>465390.13299999991</v>
      </c>
      <c r="J69" s="10">
        <v>402884.55300000001</v>
      </c>
      <c r="K69" s="156">
        <v>681171.85999999975</v>
      </c>
      <c r="M69" s="75">
        <f t="shared" ref="M69:T69" si="67">C69/C68</f>
        <v>0.51817556392928621</v>
      </c>
      <c r="N69" s="36">
        <f t="shared" si="67"/>
        <v>0.41243440128158515</v>
      </c>
      <c r="O69" s="17">
        <f t="shared" si="67"/>
        <v>0.42240382042003349</v>
      </c>
      <c r="P69" s="17">
        <f t="shared" si="67"/>
        <v>0.40428971998105362</v>
      </c>
      <c r="Q69" s="17">
        <f t="shared" si="67"/>
        <v>0.38774566761628704</v>
      </c>
      <c r="R69" s="346">
        <f t="shared" si="67"/>
        <v>0.28368179556957346</v>
      </c>
      <c r="S69" s="346">
        <f t="shared" si="67"/>
        <v>0.19755880820347188</v>
      </c>
      <c r="T69" s="17">
        <f t="shared" si="67"/>
        <v>0.14623462746450214</v>
      </c>
      <c r="U69" s="76">
        <f>K69/K68</f>
        <v>0.17260310467284604</v>
      </c>
      <c r="W69" s="105">
        <f t="shared" si="53"/>
        <v>0.69073709807881301</v>
      </c>
      <c r="X69" s="102">
        <f t="shared" si="54"/>
        <v>2.6368477208343899</v>
      </c>
    </row>
    <row r="70" spans="1:24" ht="20.100000000000001" customHeight="1" thickBot="1" x14ac:dyDescent="0.3">
      <c r="A70" s="23"/>
      <c r="B70" t="s">
        <v>85</v>
      </c>
      <c r="C70" s="9">
        <v>1308971</v>
      </c>
      <c r="D70" s="10">
        <v>1491671</v>
      </c>
      <c r="E70" s="10">
        <v>1987680</v>
      </c>
      <c r="F70" s="10">
        <v>1788414</v>
      </c>
      <c r="G70" s="10">
        <v>1230371</v>
      </c>
      <c r="H70" s="10">
        <v>1481682</v>
      </c>
      <c r="I70" s="34">
        <v>1890314.1619999998</v>
      </c>
      <c r="J70" s="10">
        <v>2352171.2089999998</v>
      </c>
      <c r="K70" s="156">
        <v>3265291.6829999997</v>
      </c>
      <c r="M70" s="75">
        <f t="shared" ref="M70:T70" si="68">C70/C68</f>
        <v>0.48182443607071379</v>
      </c>
      <c r="N70" s="36">
        <f t="shared" si="68"/>
        <v>0.58756559871841485</v>
      </c>
      <c r="O70" s="17">
        <f t="shared" si="68"/>
        <v>0.57759617957996656</v>
      </c>
      <c r="P70" s="17">
        <f t="shared" si="68"/>
        <v>0.59571028001894644</v>
      </c>
      <c r="Q70" s="17">
        <f t="shared" si="68"/>
        <v>0.61225433238371296</v>
      </c>
      <c r="R70" s="346">
        <f t="shared" si="68"/>
        <v>0.7163182044304266</v>
      </c>
      <c r="S70" s="346">
        <f t="shared" si="68"/>
        <v>0.80244119179652806</v>
      </c>
      <c r="T70" s="17">
        <f t="shared" si="68"/>
        <v>0.85376537253549789</v>
      </c>
      <c r="U70" s="76">
        <f>K70/K68</f>
        <v>0.82739689532715388</v>
      </c>
      <c r="W70" s="103">
        <f t="shared" si="53"/>
        <v>0.38820323559193776</v>
      </c>
      <c r="X70" s="102">
        <f t="shared" si="54"/>
        <v>-2.636847720834401</v>
      </c>
    </row>
    <row r="71" spans="1:24" ht="20.100000000000001" customHeight="1" thickBot="1" x14ac:dyDescent="0.3">
      <c r="A71" s="5" t="s">
        <v>19</v>
      </c>
      <c r="B71" s="6"/>
      <c r="C71" s="12">
        <v>33688126</v>
      </c>
      <c r="D71" s="13">
        <v>30997965</v>
      </c>
      <c r="E71" s="13">
        <v>30882257</v>
      </c>
      <c r="F71" s="13">
        <v>32577228</v>
      </c>
      <c r="G71" s="13">
        <v>24438871</v>
      </c>
      <c r="H71" s="13">
        <v>24208796</v>
      </c>
      <c r="I71" s="35">
        <v>34218274.285999998</v>
      </c>
      <c r="J71" s="13">
        <v>36132401.006999999</v>
      </c>
      <c r="K71" s="155">
        <v>42021063.375000037</v>
      </c>
      <c r="M71" s="131">
        <f t="shared" ref="M71:T71" si="69">C71/C92</f>
        <v>6.4535395005953414E-2</v>
      </c>
      <c r="N71" s="234">
        <f t="shared" si="69"/>
        <v>5.3654909283826414E-2</v>
      </c>
      <c r="O71" s="20">
        <f t="shared" si="69"/>
        <v>4.9541932879414698E-2</v>
      </c>
      <c r="P71" s="20">
        <f t="shared" si="69"/>
        <v>4.7659836758630621E-2</v>
      </c>
      <c r="Q71" s="20">
        <f t="shared" si="69"/>
        <v>4.5295017454501811E-2</v>
      </c>
      <c r="R71" s="351">
        <f t="shared" si="69"/>
        <v>4.1745394965099096E-2</v>
      </c>
      <c r="S71" s="351">
        <f t="shared" si="69"/>
        <v>4.7993255328510273E-2</v>
      </c>
      <c r="T71" s="20">
        <f t="shared" si="69"/>
        <v>4.7885250545493939E-2</v>
      </c>
      <c r="U71" s="215">
        <f>K71/K92</f>
        <v>4.6163488762630052E-2</v>
      </c>
      <c r="W71" s="100">
        <f t="shared" si="53"/>
        <v>0.16297456587120285</v>
      </c>
      <c r="X71" s="99">
        <f t="shared" si="54"/>
        <v>-0.1721761782863887</v>
      </c>
    </row>
    <row r="72" spans="1:24" ht="20.100000000000001" customHeight="1" x14ac:dyDescent="0.25">
      <c r="A72" s="23"/>
      <c r="B72" t="s">
        <v>84</v>
      </c>
      <c r="C72" s="9">
        <v>3749627</v>
      </c>
      <c r="D72" s="10">
        <v>2910766</v>
      </c>
      <c r="E72" s="10">
        <v>5430004</v>
      </c>
      <c r="F72" s="10">
        <v>5877479</v>
      </c>
      <c r="G72" s="10">
        <v>3870010</v>
      </c>
      <c r="H72" s="10">
        <v>3441245</v>
      </c>
      <c r="I72" s="34">
        <v>3888299.2849999983</v>
      </c>
      <c r="J72" s="10">
        <v>3215475.1050000023</v>
      </c>
      <c r="K72" s="156">
        <v>2378053.2190000014</v>
      </c>
      <c r="M72" s="75">
        <f t="shared" ref="M72:T72" si="70">C72/C71</f>
        <v>0.11130411350278137</v>
      </c>
      <c r="N72" s="36">
        <f t="shared" si="70"/>
        <v>9.3901841620893503E-2</v>
      </c>
      <c r="O72" s="17">
        <f t="shared" si="70"/>
        <v>0.17582924719524223</v>
      </c>
      <c r="P72" s="17">
        <f t="shared" si="70"/>
        <v>0.1804167929818952</v>
      </c>
      <c r="Q72" s="17">
        <f t="shared" si="70"/>
        <v>0.15835469649968692</v>
      </c>
      <c r="R72" s="346">
        <f t="shared" si="70"/>
        <v>0.14214853972911334</v>
      </c>
      <c r="S72" s="346">
        <f t="shared" si="70"/>
        <v>0.11363224376837876</v>
      </c>
      <c r="T72" s="17">
        <f t="shared" si="70"/>
        <v>8.8991459614794544E-2</v>
      </c>
      <c r="U72" s="76">
        <f>K72/K71</f>
        <v>5.6591933378220924E-2</v>
      </c>
      <c r="W72" s="105">
        <f t="shared" si="53"/>
        <v>-0.26043488400759995</v>
      </c>
      <c r="X72" s="102">
        <f t="shared" si="54"/>
        <v>-3.2399526236573619</v>
      </c>
    </row>
    <row r="73" spans="1:24" ht="20.100000000000001" customHeight="1" thickBot="1" x14ac:dyDescent="0.3">
      <c r="A73" s="23"/>
      <c r="B73" t="s">
        <v>85</v>
      </c>
      <c r="C73" s="9">
        <v>29938499</v>
      </c>
      <c r="D73" s="10">
        <v>28087199</v>
      </c>
      <c r="E73" s="10">
        <v>25452253</v>
      </c>
      <c r="F73" s="10">
        <v>26699749</v>
      </c>
      <c r="G73" s="10">
        <v>20568861</v>
      </c>
      <c r="H73" s="10">
        <v>20767551</v>
      </c>
      <c r="I73" s="34">
        <v>30329975.000999998</v>
      </c>
      <c r="J73" s="10">
        <v>32916925.901999999</v>
      </c>
      <c r="K73" s="156">
        <v>39643010.156000033</v>
      </c>
      <c r="M73" s="75">
        <f t="shared" ref="M73:T73" si="71">C73/C71</f>
        <v>0.88869588649721865</v>
      </c>
      <c r="N73" s="36">
        <f t="shared" si="71"/>
        <v>0.90609815837910646</v>
      </c>
      <c r="O73" s="17">
        <f t="shared" si="71"/>
        <v>0.82417075280475771</v>
      </c>
      <c r="P73" s="17">
        <f t="shared" si="71"/>
        <v>0.81958320701810483</v>
      </c>
      <c r="Q73" s="17">
        <f t="shared" si="71"/>
        <v>0.84164530350031308</v>
      </c>
      <c r="R73" s="346">
        <f t="shared" si="71"/>
        <v>0.85785146027088666</v>
      </c>
      <c r="S73" s="346">
        <f t="shared" si="71"/>
        <v>0.88636775623162123</v>
      </c>
      <c r="T73" s="17">
        <f t="shared" si="71"/>
        <v>0.91100854038520551</v>
      </c>
      <c r="U73" s="76">
        <f>K73/K71</f>
        <v>0.94340806662177901</v>
      </c>
      <c r="W73" s="103">
        <f t="shared" si="53"/>
        <v>0.20433512758830752</v>
      </c>
      <c r="X73" s="102">
        <f t="shared" si="54"/>
        <v>3.2399526236573495</v>
      </c>
    </row>
    <row r="74" spans="1:24" ht="20.100000000000001" customHeight="1" thickBot="1" x14ac:dyDescent="0.3">
      <c r="A74" s="5" t="s">
        <v>83</v>
      </c>
      <c r="B74" s="6"/>
      <c r="C74" s="12">
        <v>1956143</v>
      </c>
      <c r="D74" s="13">
        <v>2271046</v>
      </c>
      <c r="E74" s="13">
        <v>3765263</v>
      </c>
      <c r="F74" s="13">
        <v>5572502</v>
      </c>
      <c r="G74" s="13">
        <v>5162818</v>
      </c>
      <c r="H74" s="13">
        <v>5179361</v>
      </c>
      <c r="I74" s="35">
        <v>6278210.2570000011</v>
      </c>
      <c r="J74" s="13">
        <v>7671330.036000004</v>
      </c>
      <c r="K74" s="155">
        <v>11762123.247999998</v>
      </c>
      <c r="M74" s="131">
        <f t="shared" ref="M74:T74" si="72">C74/C92</f>
        <v>3.7473280999106551E-3</v>
      </c>
      <c r="N74" s="234">
        <f t="shared" si="72"/>
        <v>3.9309924735187246E-3</v>
      </c>
      <c r="O74" s="20">
        <f t="shared" si="72"/>
        <v>6.0403100336657266E-3</v>
      </c>
      <c r="P74" s="20">
        <f t="shared" si="72"/>
        <v>8.1524596155677417E-3</v>
      </c>
      <c r="Q74" s="20">
        <f t="shared" si="72"/>
        <v>9.5687698267410189E-3</v>
      </c>
      <c r="R74" s="351">
        <f t="shared" si="72"/>
        <v>8.9312360107388494E-3</v>
      </c>
      <c r="S74" s="351">
        <f t="shared" si="72"/>
        <v>8.8055798884501685E-3</v>
      </c>
      <c r="T74" s="20">
        <f t="shared" si="72"/>
        <v>1.016659703073336E-2</v>
      </c>
      <c r="U74" s="215">
        <f>K74/K92</f>
        <v>1.2921630267613787E-2</v>
      </c>
      <c r="W74" s="100">
        <f t="shared" si="53"/>
        <v>0.53325736121412148</v>
      </c>
      <c r="X74" s="99">
        <f t="shared" si="54"/>
        <v>0.2755033236880427</v>
      </c>
    </row>
    <row r="75" spans="1:24" ht="20.100000000000001" customHeight="1" x14ac:dyDescent="0.25">
      <c r="A75" s="23"/>
      <c r="B75" t="s">
        <v>84</v>
      </c>
      <c r="C75" s="9">
        <v>252489</v>
      </c>
      <c r="D75" s="10">
        <v>270462</v>
      </c>
      <c r="E75" s="10">
        <v>1496447</v>
      </c>
      <c r="F75" s="10">
        <v>1134620</v>
      </c>
      <c r="G75" s="10">
        <v>872928</v>
      </c>
      <c r="H75" s="10">
        <v>958244</v>
      </c>
      <c r="I75" s="34">
        <v>956269.33400000003</v>
      </c>
      <c r="J75" s="10">
        <v>1024487.0590000001</v>
      </c>
      <c r="K75" s="156">
        <v>936266.88399999961</v>
      </c>
      <c r="M75" s="75">
        <f t="shared" ref="M75:T75" si="73">C75/C74</f>
        <v>0.12907491936939169</v>
      </c>
      <c r="N75" s="36">
        <f t="shared" si="73"/>
        <v>0.11909137903855756</v>
      </c>
      <c r="O75" s="17">
        <f t="shared" si="73"/>
        <v>0.39743492021672855</v>
      </c>
      <c r="P75" s="17">
        <f t="shared" si="73"/>
        <v>0.20361051463059143</v>
      </c>
      <c r="Q75" s="17">
        <f t="shared" si="73"/>
        <v>0.16907975450616311</v>
      </c>
      <c r="R75" s="346">
        <f t="shared" si="73"/>
        <v>0.18501201209956208</v>
      </c>
      <c r="S75" s="346">
        <f t="shared" si="73"/>
        <v>0.15231559550491172</v>
      </c>
      <c r="T75" s="17">
        <f t="shared" si="73"/>
        <v>0.1335475144717134</v>
      </c>
      <c r="U75" s="76">
        <f>K75/K74</f>
        <v>7.9600159278997537E-2</v>
      </c>
      <c r="W75" s="105">
        <f t="shared" si="53"/>
        <v>-8.6111556241727505E-2</v>
      </c>
      <c r="X75" s="102">
        <f t="shared" si="54"/>
        <v>-5.3947355192715856</v>
      </c>
    </row>
    <row r="76" spans="1:24" ht="20.100000000000001" customHeight="1" thickBot="1" x14ac:dyDescent="0.3">
      <c r="A76" s="23"/>
      <c r="B76" t="s">
        <v>85</v>
      </c>
      <c r="C76" s="9">
        <v>1703654</v>
      </c>
      <c r="D76" s="10">
        <v>2000584</v>
      </c>
      <c r="E76" s="10">
        <v>2268816</v>
      </c>
      <c r="F76" s="10">
        <v>4437882</v>
      </c>
      <c r="G76" s="10">
        <v>4289890</v>
      </c>
      <c r="H76" s="10">
        <v>4221117</v>
      </c>
      <c r="I76" s="34">
        <v>5321940.9230000013</v>
      </c>
      <c r="J76" s="10">
        <v>6646842.9770000037</v>
      </c>
      <c r="K76" s="156">
        <v>10825856.363999998</v>
      </c>
      <c r="M76" s="75">
        <f t="shared" ref="M76:T76" si="74">C76/C74</f>
        <v>0.87092508063060825</v>
      </c>
      <c r="N76" s="36">
        <f t="shared" si="74"/>
        <v>0.8809086209614424</v>
      </c>
      <c r="O76" s="17">
        <f t="shared" si="74"/>
        <v>0.60256507978327145</v>
      </c>
      <c r="P76" s="17">
        <f t="shared" si="74"/>
        <v>0.79638948536940857</v>
      </c>
      <c r="Q76" s="17">
        <f t="shared" si="74"/>
        <v>0.83092024549383692</v>
      </c>
      <c r="R76" s="346">
        <f t="shared" si="74"/>
        <v>0.81498798790043792</v>
      </c>
      <c r="S76" s="346">
        <f t="shared" si="74"/>
        <v>0.84768440449508831</v>
      </c>
      <c r="T76" s="17">
        <f t="shared" si="74"/>
        <v>0.86645248552828658</v>
      </c>
      <c r="U76" s="76">
        <f>K76/K74</f>
        <v>0.92039984072100245</v>
      </c>
      <c r="W76" s="103">
        <f t="shared" si="53"/>
        <v>0.62872154516972756</v>
      </c>
      <c r="X76" s="102">
        <f t="shared" si="54"/>
        <v>5.3947355192715873</v>
      </c>
    </row>
    <row r="77" spans="1:24" ht="20.100000000000001" customHeight="1" thickBot="1" x14ac:dyDescent="0.3">
      <c r="A77" s="5" t="s">
        <v>9</v>
      </c>
      <c r="B77" s="6"/>
      <c r="C77" s="12">
        <v>16722680</v>
      </c>
      <c r="D77" s="13">
        <v>20815998</v>
      </c>
      <c r="E77" s="13">
        <v>25150475</v>
      </c>
      <c r="F77" s="13">
        <v>23465572</v>
      </c>
      <c r="G77" s="13">
        <v>18127837</v>
      </c>
      <c r="H77" s="13">
        <v>23301790</v>
      </c>
      <c r="I77" s="35">
        <v>30103823.050000004</v>
      </c>
      <c r="J77" s="13">
        <v>28043274.169000015</v>
      </c>
      <c r="K77" s="155">
        <v>28531926.001999982</v>
      </c>
      <c r="M77" s="131">
        <f t="shared" ref="M77:T77" si="75">C77/C92</f>
        <v>3.2035167505552464E-2</v>
      </c>
      <c r="N77" s="234">
        <f t="shared" si="75"/>
        <v>3.6030767966294307E-2</v>
      </c>
      <c r="O77" s="20">
        <f t="shared" si="75"/>
        <v>4.0346893827591594E-2</v>
      </c>
      <c r="P77" s="20">
        <f t="shared" si="75"/>
        <v>3.432966521792135E-2</v>
      </c>
      <c r="Q77" s="20">
        <f t="shared" si="75"/>
        <v>3.3598143438269459E-2</v>
      </c>
      <c r="R77" s="351">
        <f t="shared" si="75"/>
        <v>4.0181363292242887E-2</v>
      </c>
      <c r="S77" s="351">
        <f t="shared" si="75"/>
        <v>4.2222481879925132E-2</v>
      </c>
      <c r="T77" s="20">
        <f t="shared" si="75"/>
        <v>3.7164959213155782E-2</v>
      </c>
      <c r="U77" s="215">
        <f>K77/K92</f>
        <v>3.1344595771299118E-2</v>
      </c>
      <c r="W77" s="100">
        <f t="shared" si="53"/>
        <v>1.7424920858212033E-2</v>
      </c>
      <c r="X77" s="99">
        <f t="shared" si="54"/>
        <v>-0.58203634418566641</v>
      </c>
    </row>
    <row r="78" spans="1:24" ht="20.100000000000001" customHeight="1" x14ac:dyDescent="0.25">
      <c r="A78" s="23"/>
      <c r="B78" t="s">
        <v>84</v>
      </c>
      <c r="C78" s="9">
        <v>14675884</v>
      </c>
      <c r="D78" s="10">
        <v>19309183</v>
      </c>
      <c r="E78" s="10">
        <v>23458655</v>
      </c>
      <c r="F78" s="10">
        <v>21177257</v>
      </c>
      <c r="G78" s="10">
        <v>16947049</v>
      </c>
      <c r="H78" s="10">
        <v>20623790</v>
      </c>
      <c r="I78" s="34">
        <v>26546702.700000003</v>
      </c>
      <c r="J78" s="10">
        <v>24278748.620000016</v>
      </c>
      <c r="K78" s="156">
        <v>25239469.908999987</v>
      </c>
      <c r="M78" s="75">
        <f t="shared" ref="M78:T78" si="76">C78/C77</f>
        <v>0.87760358985521458</v>
      </c>
      <c r="N78" s="36">
        <f t="shared" si="76"/>
        <v>0.92761264677292921</v>
      </c>
      <c r="O78" s="17">
        <f t="shared" si="76"/>
        <v>0.93273208557691256</v>
      </c>
      <c r="P78" s="17">
        <f t="shared" si="76"/>
        <v>0.90248202771276997</v>
      </c>
      <c r="Q78" s="17">
        <f t="shared" si="76"/>
        <v>0.93486327133237135</v>
      </c>
      <c r="R78" s="346">
        <f t="shared" si="76"/>
        <v>0.8850732068223085</v>
      </c>
      <c r="S78" s="346">
        <f t="shared" si="76"/>
        <v>0.88183825210200328</v>
      </c>
      <c r="T78" s="17">
        <f t="shared" si="76"/>
        <v>0.865760127497472</v>
      </c>
      <c r="U78" s="76">
        <f>K78/K77</f>
        <v>0.88460449207777958</v>
      </c>
      <c r="W78" s="105">
        <f t="shared" si="53"/>
        <v>3.9570461560303034E-2</v>
      </c>
      <c r="X78" s="102">
        <f t="shared" si="54"/>
        <v>1.8844364580307582</v>
      </c>
    </row>
    <row r="79" spans="1:24" ht="20.100000000000001" customHeight="1" thickBot="1" x14ac:dyDescent="0.3">
      <c r="A79" s="23"/>
      <c r="B79" t="s">
        <v>85</v>
      </c>
      <c r="C79" s="9">
        <v>2046796</v>
      </c>
      <c r="D79" s="10">
        <v>1506815</v>
      </c>
      <c r="E79" s="10">
        <v>1691820</v>
      </c>
      <c r="F79" s="10">
        <v>2288315</v>
      </c>
      <c r="G79" s="10">
        <v>1180788</v>
      </c>
      <c r="H79" s="10">
        <v>2678000</v>
      </c>
      <c r="I79" s="34">
        <v>3557120.3500000006</v>
      </c>
      <c r="J79" s="10">
        <v>3764525.5490000006</v>
      </c>
      <c r="K79" s="156">
        <v>3292456.0929999962</v>
      </c>
      <c r="M79" s="75">
        <f t="shared" ref="M79:T79" si="77">C79/C77</f>
        <v>0.1223964101447854</v>
      </c>
      <c r="N79" s="36">
        <f t="shared" si="77"/>
        <v>7.2387353227070836E-2</v>
      </c>
      <c r="O79" s="17">
        <f t="shared" si="77"/>
        <v>6.7267914423087438E-2</v>
      </c>
      <c r="P79" s="17">
        <f t="shared" si="77"/>
        <v>9.7517972287229984E-2</v>
      </c>
      <c r="Q79" s="17">
        <f t="shared" si="77"/>
        <v>6.5136728667628679E-2</v>
      </c>
      <c r="R79" s="346">
        <f t="shared" si="77"/>
        <v>0.1149267931776915</v>
      </c>
      <c r="S79" s="346">
        <f t="shared" si="77"/>
        <v>0.11816174789799663</v>
      </c>
      <c r="T79" s="17">
        <f t="shared" si="77"/>
        <v>0.13423987250252806</v>
      </c>
      <c r="U79" s="76">
        <f>K79/K77</f>
        <v>0.11539550792222043</v>
      </c>
      <c r="W79" s="103">
        <f t="shared" si="53"/>
        <v>-0.12539945601522184</v>
      </c>
      <c r="X79" s="102">
        <f t="shared" si="54"/>
        <v>-1.8844364580307624</v>
      </c>
    </row>
    <row r="80" spans="1:24" ht="20.100000000000001" customHeight="1" thickBot="1" x14ac:dyDescent="0.3">
      <c r="A80" s="5" t="s">
        <v>12</v>
      </c>
      <c r="B80" s="6"/>
      <c r="C80" s="12">
        <v>18206393</v>
      </c>
      <c r="D80" s="13">
        <v>19612202</v>
      </c>
      <c r="E80" s="13">
        <v>19393201</v>
      </c>
      <c r="F80" s="13">
        <v>33026643</v>
      </c>
      <c r="G80" s="13">
        <v>27580400</v>
      </c>
      <c r="H80" s="13">
        <v>27639762</v>
      </c>
      <c r="I80" s="35">
        <v>34831699.831999987</v>
      </c>
      <c r="J80" s="13">
        <v>34009847.025999978</v>
      </c>
      <c r="K80" s="155">
        <v>36626436.225999989</v>
      </c>
      <c r="M80" s="131">
        <f t="shared" ref="M80:T80" si="78">C80/C92</f>
        <v>3.487747474848038E-2</v>
      </c>
      <c r="N80" s="234">
        <f t="shared" si="78"/>
        <v>3.3947096822842374E-2</v>
      </c>
      <c r="O80" s="20">
        <f t="shared" si="78"/>
        <v>3.1110960000721385E-2</v>
      </c>
      <c r="P80" s="20">
        <f t="shared" si="78"/>
        <v>4.8317321966914149E-2</v>
      </c>
      <c r="Q80" s="20">
        <f t="shared" si="78"/>
        <v>5.1117529095437417E-2</v>
      </c>
      <c r="R80" s="351">
        <f t="shared" si="78"/>
        <v>4.7661716899565651E-2</v>
      </c>
      <c r="S80" s="351">
        <f t="shared" si="78"/>
        <v>4.8853622762827481E-2</v>
      </c>
      <c r="T80" s="20">
        <f t="shared" si="78"/>
        <v>4.507228970304035E-2</v>
      </c>
      <c r="U80" s="215">
        <f>K80/K92</f>
        <v>4.023706068657134E-2</v>
      </c>
      <c r="W80" s="100">
        <f t="shared" si="53"/>
        <v>7.6936223735427869E-2</v>
      </c>
      <c r="X80" s="99">
        <f t="shared" si="54"/>
        <v>-0.48352290164690104</v>
      </c>
    </row>
    <row r="81" spans="1:24" ht="20.100000000000001" customHeight="1" x14ac:dyDescent="0.25">
      <c r="A81" s="23"/>
      <c r="B81" t="s">
        <v>84</v>
      </c>
      <c r="C81" s="9">
        <v>15506833</v>
      </c>
      <c r="D81" s="10">
        <v>16844689</v>
      </c>
      <c r="E81" s="10">
        <v>16555529</v>
      </c>
      <c r="F81" s="10">
        <v>29152805</v>
      </c>
      <c r="G81" s="10">
        <v>24221213</v>
      </c>
      <c r="H81" s="10">
        <v>24282917</v>
      </c>
      <c r="I81" s="34">
        <v>31550581.434999991</v>
      </c>
      <c r="J81" s="10">
        <v>30329966.435999978</v>
      </c>
      <c r="K81" s="156">
        <v>32412085.605999991</v>
      </c>
      <c r="M81" s="75">
        <f t="shared" ref="M81:T81" si="79">C81/C80</f>
        <v>0.85172461123957943</v>
      </c>
      <c r="N81" s="36">
        <f t="shared" si="79"/>
        <v>0.85888820643393338</v>
      </c>
      <c r="O81" s="17">
        <f t="shared" si="79"/>
        <v>0.85367696647912839</v>
      </c>
      <c r="P81" s="17">
        <f t="shared" si="79"/>
        <v>0.88270566887467183</v>
      </c>
      <c r="Q81" s="17">
        <f t="shared" si="79"/>
        <v>0.87820383315687955</v>
      </c>
      <c r="R81" s="346">
        <f t="shared" si="79"/>
        <v>0.87855014815250576</v>
      </c>
      <c r="S81" s="346">
        <f t="shared" si="79"/>
        <v>0.9058007960327672</v>
      </c>
      <c r="T81" s="17">
        <f t="shared" si="79"/>
        <v>0.89179955478227257</v>
      </c>
      <c r="U81" s="76">
        <f>K81/K80</f>
        <v>0.88493691840517208</v>
      </c>
      <c r="W81" s="105">
        <f t="shared" si="53"/>
        <v>6.864891111546545E-2</v>
      </c>
      <c r="X81" s="102">
        <f t="shared" si="54"/>
        <v>-0.6862636377100495</v>
      </c>
    </row>
    <row r="82" spans="1:24" ht="20.100000000000001" customHeight="1" thickBot="1" x14ac:dyDescent="0.3">
      <c r="A82" s="23"/>
      <c r="B82" t="s">
        <v>85</v>
      </c>
      <c r="C82" s="9">
        <v>2699560</v>
      </c>
      <c r="D82" s="10">
        <v>2767513</v>
      </c>
      <c r="E82" s="10">
        <v>2837672</v>
      </c>
      <c r="F82" s="10">
        <v>3873838</v>
      </c>
      <c r="G82" s="10">
        <v>3359187</v>
      </c>
      <c r="H82" s="10">
        <v>3356845</v>
      </c>
      <c r="I82" s="34">
        <v>3281118.3969999994</v>
      </c>
      <c r="J82" s="10">
        <v>3679880.5899999985</v>
      </c>
      <c r="K82" s="156">
        <v>4214350.6199999992</v>
      </c>
      <c r="M82" s="75">
        <f t="shared" ref="M82:T82" si="80">C82/C80</f>
        <v>0.1482753887604206</v>
      </c>
      <c r="N82" s="36">
        <f t="shared" si="80"/>
        <v>0.14111179356606668</v>
      </c>
      <c r="O82" s="17">
        <f t="shared" si="80"/>
        <v>0.14632303352087156</v>
      </c>
      <c r="P82" s="17">
        <f t="shared" si="80"/>
        <v>0.11729433112532812</v>
      </c>
      <c r="Q82" s="17">
        <f t="shared" si="80"/>
        <v>0.12179616684312047</v>
      </c>
      <c r="R82" s="346">
        <f t="shared" si="80"/>
        <v>0.1214498518474942</v>
      </c>
      <c r="S82" s="346">
        <f t="shared" si="80"/>
        <v>9.4199203967232914E-2</v>
      </c>
      <c r="T82" s="17">
        <f t="shared" si="80"/>
        <v>0.10820044521772736</v>
      </c>
      <c r="U82" s="76">
        <f>K82/K80</f>
        <v>0.11506308159482796</v>
      </c>
      <c r="W82" s="103">
        <f t="shared" si="53"/>
        <v>0.14524113403364564</v>
      </c>
      <c r="X82" s="102">
        <f t="shared" si="54"/>
        <v>0.6862636377100606</v>
      </c>
    </row>
    <row r="83" spans="1:24" ht="20.100000000000001" customHeight="1" thickBot="1" x14ac:dyDescent="0.3">
      <c r="A83" s="5" t="s">
        <v>11</v>
      </c>
      <c r="B83" s="6"/>
      <c r="C83" s="12">
        <v>49142172</v>
      </c>
      <c r="D83" s="13">
        <v>53572253</v>
      </c>
      <c r="E83" s="13">
        <v>64496107</v>
      </c>
      <c r="F83" s="13">
        <v>76521569</v>
      </c>
      <c r="G83" s="13">
        <v>70400165</v>
      </c>
      <c r="H83" s="13">
        <v>78006716</v>
      </c>
      <c r="I83" s="35">
        <v>87521320.315000072</v>
      </c>
      <c r="J83" s="13">
        <v>90589548.50000003</v>
      </c>
      <c r="K83" s="155">
        <v>98612214.140999988</v>
      </c>
      <c r="M83" s="131">
        <f t="shared" ref="M83:T83" si="81">C83/C92</f>
        <v>9.4140276056629085E-2</v>
      </c>
      <c r="N83" s="234">
        <f t="shared" si="81"/>
        <v>9.2729131568643222E-2</v>
      </c>
      <c r="O83" s="20">
        <f t="shared" si="81"/>
        <v>0.10346594175346538</v>
      </c>
      <c r="P83" s="20">
        <f t="shared" si="81"/>
        <v>0.11194953379871024</v>
      </c>
      <c r="Q83" s="20">
        <f t="shared" si="81"/>
        <v>0.13047970597638522</v>
      </c>
      <c r="R83" s="351">
        <f t="shared" si="81"/>
        <v>0.13451396630176549</v>
      </c>
      <c r="S83" s="351">
        <f t="shared" si="81"/>
        <v>0.12275408857438171</v>
      </c>
      <c r="T83" s="20">
        <f t="shared" si="81"/>
        <v>0.12005577005207281</v>
      </c>
      <c r="U83" s="215">
        <f>K83/K92</f>
        <v>0.10833338030337547</v>
      </c>
      <c r="W83" s="100">
        <f t="shared" si="53"/>
        <v>8.8560609627058196E-2</v>
      </c>
      <c r="X83" s="99">
        <f t="shared" si="54"/>
        <v>-1.1722389748697339</v>
      </c>
    </row>
    <row r="84" spans="1:24" ht="20.100000000000001" customHeight="1" x14ac:dyDescent="0.25">
      <c r="A84" s="23"/>
      <c r="B84" t="s">
        <v>84</v>
      </c>
      <c r="C84" s="9">
        <v>42070136</v>
      </c>
      <c r="D84" s="10">
        <v>46287720</v>
      </c>
      <c r="E84" s="10">
        <v>56416879</v>
      </c>
      <c r="F84" s="10">
        <v>65619555</v>
      </c>
      <c r="G84" s="10">
        <v>60649418</v>
      </c>
      <c r="H84" s="10">
        <v>67317778</v>
      </c>
      <c r="I84" s="34">
        <v>76142673.082000077</v>
      </c>
      <c r="J84" s="10">
        <v>79019344.549000025</v>
      </c>
      <c r="K84" s="156">
        <v>85745959.567999989</v>
      </c>
      <c r="M84" s="75">
        <f t="shared" ref="M84:T84" si="82">C84/C83</f>
        <v>0.85609028432849898</v>
      </c>
      <c r="N84" s="36">
        <f t="shared" si="82"/>
        <v>0.86402414324445154</v>
      </c>
      <c r="O84" s="17">
        <f t="shared" si="82"/>
        <v>0.87473309047939907</v>
      </c>
      <c r="P84" s="17">
        <f t="shared" si="82"/>
        <v>0.85753018211113785</v>
      </c>
      <c r="Q84" s="17">
        <f t="shared" si="82"/>
        <v>0.86149539564289368</v>
      </c>
      <c r="R84" s="346">
        <f t="shared" si="82"/>
        <v>0.86297413161194991</v>
      </c>
      <c r="S84" s="346">
        <f t="shared" si="82"/>
        <v>0.86998999567137658</v>
      </c>
      <c r="T84" s="17">
        <f t="shared" si="82"/>
        <v>0.87227882087302822</v>
      </c>
      <c r="U84" s="76">
        <f>K84/K83</f>
        <v>0.86952676516721072</v>
      </c>
      <c r="W84" s="105">
        <f t="shared" si="53"/>
        <v>8.5126180904079488E-2</v>
      </c>
      <c r="X84" s="102">
        <f t="shared" si="54"/>
        <v>-0.2752055705817491</v>
      </c>
    </row>
    <row r="85" spans="1:24" ht="20.100000000000001" customHeight="1" thickBot="1" x14ac:dyDescent="0.3">
      <c r="A85" s="23"/>
      <c r="B85" t="s">
        <v>85</v>
      </c>
      <c r="C85" s="9">
        <v>7072036</v>
      </c>
      <c r="D85" s="10">
        <v>7284533</v>
      </c>
      <c r="E85" s="10">
        <v>8079228</v>
      </c>
      <c r="F85" s="10">
        <v>10902014</v>
      </c>
      <c r="G85" s="10">
        <v>9750747</v>
      </c>
      <c r="H85" s="10">
        <v>10688938</v>
      </c>
      <c r="I85" s="34">
        <v>11378647.232999997</v>
      </c>
      <c r="J85" s="10">
        <v>11570203.950999998</v>
      </c>
      <c r="K85" s="156">
        <v>12866254.573000001</v>
      </c>
      <c r="M85" s="75">
        <f t="shared" ref="M85:T85" si="83">C85/C83</f>
        <v>0.14390971567150104</v>
      </c>
      <c r="N85" s="36">
        <f t="shared" si="83"/>
        <v>0.13597585675554844</v>
      </c>
      <c r="O85" s="17">
        <f t="shared" si="83"/>
        <v>0.12526690952060099</v>
      </c>
      <c r="P85" s="17">
        <f t="shared" si="83"/>
        <v>0.14246981788886215</v>
      </c>
      <c r="Q85" s="17">
        <f t="shared" si="83"/>
        <v>0.13850460435710626</v>
      </c>
      <c r="R85" s="346">
        <f t="shared" si="83"/>
        <v>0.13702586838805009</v>
      </c>
      <c r="S85" s="346">
        <f t="shared" si="83"/>
        <v>0.13001000432862342</v>
      </c>
      <c r="T85" s="17">
        <f t="shared" si="83"/>
        <v>0.12772117912697173</v>
      </c>
      <c r="U85" s="76">
        <f>K85/K83</f>
        <v>0.13047323483278933</v>
      </c>
      <c r="W85" s="103">
        <f t="shared" si="53"/>
        <v>0.11201622957458647</v>
      </c>
      <c r="X85" s="102">
        <f t="shared" si="54"/>
        <v>0.27520557058176021</v>
      </c>
    </row>
    <row r="86" spans="1:24" ht="20.100000000000001" customHeight="1" thickBot="1" x14ac:dyDescent="0.3">
      <c r="A86" s="5" t="s">
        <v>6</v>
      </c>
      <c r="B86" s="6"/>
      <c r="C86" s="12">
        <v>226269996</v>
      </c>
      <c r="D86" s="13">
        <v>240023988</v>
      </c>
      <c r="E86" s="13">
        <v>256594413</v>
      </c>
      <c r="F86" s="13">
        <v>271544791</v>
      </c>
      <c r="G86" s="13">
        <v>201158193</v>
      </c>
      <c r="H86" s="13">
        <v>212648099</v>
      </c>
      <c r="I86" s="35">
        <v>252771416.63200006</v>
      </c>
      <c r="J86" s="13">
        <v>272663456.4290002</v>
      </c>
      <c r="K86" s="155">
        <v>337695520.03300011</v>
      </c>
      <c r="M86" s="131">
        <f t="shared" ref="M86:T86" si="84">C86/C92</f>
        <v>0.43345906417755325</v>
      </c>
      <c r="N86" s="234">
        <f t="shared" si="84"/>
        <v>0.41546163762951022</v>
      </c>
      <c r="O86" s="20">
        <f t="shared" si="84"/>
        <v>0.41163387721560685</v>
      </c>
      <c r="P86" s="20">
        <f t="shared" si="84"/>
        <v>0.39726462950489433</v>
      </c>
      <c r="Q86" s="20">
        <f t="shared" si="84"/>
        <v>0.37282670967292408</v>
      </c>
      <c r="R86" s="351">
        <f t="shared" si="84"/>
        <v>0.36668816083759365</v>
      </c>
      <c r="S86" s="351">
        <f t="shared" si="84"/>
        <v>0.35452761401039484</v>
      </c>
      <c r="T86" s="20">
        <f t="shared" si="84"/>
        <v>0.36135317780774029</v>
      </c>
      <c r="U86" s="215">
        <f>K86/K92</f>
        <v>0.37098545567765273</v>
      </c>
      <c r="W86" s="100">
        <f t="shared" si="53"/>
        <v>0.23850670880398614</v>
      </c>
      <c r="X86" s="99">
        <f t="shared" si="54"/>
        <v>0.96322778699124423</v>
      </c>
    </row>
    <row r="87" spans="1:24" ht="20.100000000000001" customHeight="1" x14ac:dyDescent="0.25">
      <c r="A87" s="23"/>
      <c r="B87" t="s">
        <v>84</v>
      </c>
      <c r="C87" s="9">
        <v>158420765</v>
      </c>
      <c r="D87" s="10">
        <v>172448823</v>
      </c>
      <c r="E87" s="10">
        <v>187544772</v>
      </c>
      <c r="F87" s="10">
        <v>198540268</v>
      </c>
      <c r="G87" s="10">
        <v>149292863</v>
      </c>
      <c r="H87" s="10">
        <v>158517337</v>
      </c>
      <c r="I87" s="34">
        <v>187690191.71100011</v>
      </c>
      <c r="J87" s="10">
        <v>200665332.67200014</v>
      </c>
      <c r="K87" s="156">
        <v>252774820.56300011</v>
      </c>
      <c r="M87" s="75">
        <f t="shared" ref="M87:T87" si="85">C87/C86</f>
        <v>0.70014039775737658</v>
      </c>
      <c r="N87" s="36">
        <f t="shared" si="85"/>
        <v>0.71846495192805482</v>
      </c>
      <c r="O87" s="17">
        <f t="shared" si="85"/>
        <v>0.73089967083577922</v>
      </c>
      <c r="P87" s="17">
        <f t="shared" si="85"/>
        <v>0.73115108291655651</v>
      </c>
      <c r="Q87" s="17">
        <f t="shared" si="85"/>
        <v>0.7421664550347199</v>
      </c>
      <c r="R87" s="346">
        <f t="shared" si="85"/>
        <v>0.74544441142641016</v>
      </c>
      <c r="S87" s="346">
        <f t="shared" si="85"/>
        <v>0.74252933425716749</v>
      </c>
      <c r="T87" s="17">
        <f t="shared" si="85"/>
        <v>0.73594509253297058</v>
      </c>
      <c r="U87" s="76">
        <f>K87/K86</f>
        <v>0.74852879463221356</v>
      </c>
      <c r="W87" s="105">
        <f t="shared" si="53"/>
        <v>0.25968355967184498</v>
      </c>
      <c r="X87" s="102">
        <f t="shared" si="54"/>
        <v>1.2583702099242977</v>
      </c>
    </row>
    <row r="88" spans="1:24" ht="20.100000000000001" customHeight="1" thickBot="1" x14ac:dyDescent="0.3">
      <c r="A88" s="23"/>
      <c r="B88" t="s">
        <v>85</v>
      </c>
      <c r="C88" s="9">
        <v>67849231</v>
      </c>
      <c r="D88" s="10">
        <v>67575165</v>
      </c>
      <c r="E88" s="10">
        <v>69049641</v>
      </c>
      <c r="F88" s="10">
        <v>73004523</v>
      </c>
      <c r="G88" s="10">
        <v>51865330</v>
      </c>
      <c r="H88" s="10">
        <v>54130762</v>
      </c>
      <c r="I88" s="34">
        <v>65081224.920999952</v>
      </c>
      <c r="J88" s="10">
        <v>71998123.757000074</v>
      </c>
      <c r="K88" s="156">
        <v>84920699.469999969</v>
      </c>
      <c r="M88" s="75">
        <f t="shared" ref="M88:T88" si="86">C88/C86</f>
        <v>0.29985960224262348</v>
      </c>
      <c r="N88" s="36">
        <f t="shared" si="86"/>
        <v>0.28153504807194518</v>
      </c>
      <c r="O88" s="17">
        <f t="shared" si="86"/>
        <v>0.26910032916422072</v>
      </c>
      <c r="P88" s="17">
        <f t="shared" si="86"/>
        <v>0.26884891708344349</v>
      </c>
      <c r="Q88" s="17">
        <f t="shared" si="86"/>
        <v>0.25783354496528016</v>
      </c>
      <c r="R88" s="346">
        <f t="shared" si="86"/>
        <v>0.25455558857358984</v>
      </c>
      <c r="S88" s="346">
        <f t="shared" si="86"/>
        <v>0.25747066574283256</v>
      </c>
      <c r="T88" s="17">
        <f t="shared" si="86"/>
        <v>0.26405490746702948</v>
      </c>
      <c r="U88" s="76">
        <f>K88/K86</f>
        <v>0.25147120536778633</v>
      </c>
      <c r="W88" s="103">
        <f t="shared" si="53"/>
        <v>0.179484895420535</v>
      </c>
      <c r="X88" s="102">
        <f t="shared" si="54"/>
        <v>-1.2583702099243144</v>
      </c>
    </row>
    <row r="89" spans="1:24" ht="20.100000000000001" customHeight="1" thickBot="1" x14ac:dyDescent="0.3">
      <c r="A89" s="5" t="s">
        <v>7</v>
      </c>
      <c r="B89" s="6"/>
      <c r="C89" s="12">
        <v>3893747</v>
      </c>
      <c r="D89" s="13">
        <v>5074930</v>
      </c>
      <c r="E89" s="13">
        <v>7528183</v>
      </c>
      <c r="F89" s="13">
        <v>6090350</v>
      </c>
      <c r="G89" s="13">
        <v>2918595</v>
      </c>
      <c r="H89" s="13">
        <v>2795978</v>
      </c>
      <c r="I89" s="35">
        <v>4266419.2560000001</v>
      </c>
      <c r="J89" s="13">
        <v>4891970.4979999997</v>
      </c>
      <c r="K89" s="155">
        <v>7229093.1619999995</v>
      </c>
      <c r="M89" s="131">
        <f t="shared" ref="M89:T89" si="87">C89/C92</f>
        <v>7.4591415592023761E-3</v>
      </c>
      <c r="N89" s="234">
        <f t="shared" si="87"/>
        <v>8.784283380272517E-3</v>
      </c>
      <c r="O89" s="20">
        <f t="shared" si="87"/>
        <v>1.2076861379981093E-2</v>
      </c>
      <c r="P89" s="20">
        <f t="shared" si="87"/>
        <v>8.9100609420459595E-3</v>
      </c>
      <c r="Q89" s="20">
        <f t="shared" si="87"/>
        <v>5.4093256381451378E-3</v>
      </c>
      <c r="R89" s="351">
        <f t="shared" si="87"/>
        <v>4.8213552596224878E-3</v>
      </c>
      <c r="S89" s="351">
        <f t="shared" si="87"/>
        <v>5.983918036902746E-3</v>
      </c>
      <c r="T89" s="20">
        <f t="shared" si="87"/>
        <v>6.4831903341411607E-3</v>
      </c>
      <c r="U89" s="215">
        <f>K89/K92</f>
        <v>7.9417352666647616E-3</v>
      </c>
      <c r="W89" s="62">
        <f t="shared" si="53"/>
        <v>0.47774667998416864</v>
      </c>
      <c r="X89" s="99">
        <f t="shared" si="54"/>
        <v>0.14585449325236008</v>
      </c>
    </row>
    <row r="90" spans="1:24" ht="20.100000000000001" customHeight="1" x14ac:dyDescent="0.25">
      <c r="A90" s="23"/>
      <c r="B90" t="s">
        <v>84</v>
      </c>
      <c r="C90" s="9">
        <v>3760899</v>
      </c>
      <c r="D90" s="10">
        <v>4940255</v>
      </c>
      <c r="E90" s="10">
        <v>7381629</v>
      </c>
      <c r="F90" s="10">
        <v>5962834</v>
      </c>
      <c r="G90" s="10">
        <v>2824469</v>
      </c>
      <c r="H90" s="10">
        <v>2737599</v>
      </c>
      <c r="I90" s="34">
        <v>4111318.375</v>
      </c>
      <c r="J90" s="10">
        <v>4806228.0460000001</v>
      </c>
      <c r="K90" s="156">
        <v>7127562.3639999991</v>
      </c>
      <c r="M90" s="75">
        <f t="shared" ref="M90:T90" si="88">C90/C89</f>
        <v>0.96588170726038436</v>
      </c>
      <c r="N90" s="36">
        <f t="shared" si="88"/>
        <v>0.97346268815530457</v>
      </c>
      <c r="O90" s="17">
        <f t="shared" si="88"/>
        <v>0.98053261988981932</v>
      </c>
      <c r="P90" s="17">
        <f t="shared" si="88"/>
        <v>0.97906261544903006</v>
      </c>
      <c r="Q90" s="17">
        <f t="shared" si="88"/>
        <v>0.96774955072560598</v>
      </c>
      <c r="R90" s="346">
        <f t="shared" si="88"/>
        <v>0.97912036503863764</v>
      </c>
      <c r="S90" s="346">
        <f t="shared" si="88"/>
        <v>0.96364612296790175</v>
      </c>
      <c r="T90" s="17">
        <f t="shared" si="88"/>
        <v>0.9824728190746338</v>
      </c>
      <c r="U90" s="76">
        <f>K90/K89</f>
        <v>0.98595525113250704</v>
      </c>
      <c r="W90" s="105">
        <f t="shared" si="53"/>
        <v>0.48298463905222672</v>
      </c>
      <c r="X90" s="102">
        <f t="shared" si="54"/>
        <v>0.34824320578732415</v>
      </c>
    </row>
    <row r="91" spans="1:24" ht="20.100000000000001" customHeight="1" thickBot="1" x14ac:dyDescent="0.3">
      <c r="A91" s="23"/>
      <c r="B91" t="s">
        <v>85</v>
      </c>
      <c r="C91" s="9">
        <v>132848</v>
      </c>
      <c r="D91" s="10">
        <v>134675</v>
      </c>
      <c r="E91" s="10">
        <v>146554</v>
      </c>
      <c r="F91" s="10">
        <v>127516</v>
      </c>
      <c r="G91" s="10">
        <v>94126</v>
      </c>
      <c r="H91" s="10">
        <v>58379</v>
      </c>
      <c r="I91" s="34">
        <v>155100.88099999999</v>
      </c>
      <c r="J91" s="32">
        <v>85742.452000000005</v>
      </c>
      <c r="K91" s="156">
        <v>101530.79800000007</v>
      </c>
      <c r="M91" s="75">
        <f t="shared" ref="M91:T91" si="89">C91/C89</f>
        <v>3.4118292739615592E-2</v>
      </c>
      <c r="N91" s="349">
        <f t="shared" si="89"/>
        <v>2.6537311844695394E-2</v>
      </c>
      <c r="O91" s="353">
        <f t="shared" si="89"/>
        <v>1.9467380110180638E-2</v>
      </c>
      <c r="P91" s="353">
        <f t="shared" si="89"/>
        <v>2.0937384550969978E-2</v>
      </c>
      <c r="Q91" s="353">
        <f t="shared" si="89"/>
        <v>3.2250449274394015E-2</v>
      </c>
      <c r="R91" s="352">
        <f t="shared" si="89"/>
        <v>2.0879634961362355E-2</v>
      </c>
      <c r="S91" s="352">
        <f t="shared" si="89"/>
        <v>3.6353877032098227E-2</v>
      </c>
      <c r="T91" s="78">
        <f t="shared" si="89"/>
        <v>1.7527180925366245E-2</v>
      </c>
      <c r="U91" s="76">
        <f>K91/K89</f>
        <v>1.4044748867492888E-2</v>
      </c>
      <c r="W91" s="103">
        <f t="shared" si="53"/>
        <v>0.18413686139976568</v>
      </c>
      <c r="X91" s="102">
        <f t="shared" si="54"/>
        <v>-0.34824320578733575</v>
      </c>
    </row>
    <row r="92" spans="1:24" ht="20.100000000000001" customHeight="1" thickBot="1" x14ac:dyDescent="0.3">
      <c r="A92" s="72" t="s">
        <v>20</v>
      </c>
      <c r="B92" s="98"/>
      <c r="C92" s="81">
        <f t="shared" ref="C92:K93" si="90">C54+C57+C60+C63+C65+C68+C71+C74+C77+C80+C83+C86+C89</f>
        <v>522010069</v>
      </c>
      <c r="D92" s="82">
        <f t="shared" si="90"/>
        <v>577728402</v>
      </c>
      <c r="E92" s="82">
        <f t="shared" si="90"/>
        <v>623355917</v>
      </c>
      <c r="F92" s="82">
        <f t="shared" si="90"/>
        <v>683536290</v>
      </c>
      <c r="G92" s="82">
        <f t="shared" si="90"/>
        <v>539548771</v>
      </c>
      <c r="H92" s="82">
        <f t="shared" si="90"/>
        <v>579915366</v>
      </c>
      <c r="I92" s="82">
        <f t="shared" ref="I92" si="91">I54+I57+I60+I63+I65+I68+I71+I74+I77+I80+I83+I86+I89</f>
        <v>712980898.08200026</v>
      </c>
      <c r="J92" s="82">
        <f t="shared" si="90"/>
        <v>754562221.04700053</v>
      </c>
      <c r="K92" s="176">
        <f t="shared" si="90"/>
        <v>910266197.40700006</v>
      </c>
      <c r="M92" s="87">
        <f>M54+M57+M60+M63+M65+M68+M71+M74+M77+M80+M83+M86+M89</f>
        <v>0.99999999999999989</v>
      </c>
      <c r="N92" s="350">
        <f t="shared" ref="N92:T92" si="92">N54+N57+N60+N63+N65+N68+N71+N74+N77+N80+N83+N86+N89</f>
        <v>1</v>
      </c>
      <c r="O92" s="350">
        <f t="shared" si="92"/>
        <v>1</v>
      </c>
      <c r="P92" s="350">
        <f t="shared" si="92"/>
        <v>0.99999999999999989</v>
      </c>
      <c r="Q92" s="350">
        <f t="shared" ref="Q92:R92" si="93">Q54+Q57+Q60+Q63+Q65+Q68+Q71+Q74+Q77+Q80+Q83+Q86+Q89</f>
        <v>1</v>
      </c>
      <c r="R92" s="350">
        <f t="shared" si="93"/>
        <v>0.99999999999999989</v>
      </c>
      <c r="S92" s="350">
        <f t="shared" ref="S92" si="94">S54+S57+S60+S63+S65+S68+S71+S74+S77+S80+S83+S86+S89</f>
        <v>1</v>
      </c>
      <c r="T92" s="83">
        <f t="shared" si="92"/>
        <v>0.99999999999999978</v>
      </c>
      <c r="U92" s="348">
        <f>U54+U57+U60+U63+U65+U68+U71+U74+U77+U80+U83+U86+U89</f>
        <v>1</v>
      </c>
      <c r="W92" s="91">
        <f t="shared" si="53"/>
        <v>0.2063500822290717</v>
      </c>
      <c r="X92" s="129">
        <f t="shared" si="54"/>
        <v>2.2204460492503131E-14</v>
      </c>
    </row>
    <row r="93" spans="1:24" ht="20.100000000000001" customHeight="1" x14ac:dyDescent="0.25">
      <c r="A93" s="23"/>
      <c r="B93" t="s">
        <v>84</v>
      </c>
      <c r="C93" s="279">
        <f>C55+C58+C61+C64+C66+C69+C72+C75+C78+C81+C84+C87+C90</f>
        <v>251572455</v>
      </c>
      <c r="D93" s="280">
        <f t="shared" si="90"/>
        <v>275437457</v>
      </c>
      <c r="E93" s="280">
        <f t="shared" si="90"/>
        <v>310938973</v>
      </c>
      <c r="F93" s="280">
        <f t="shared" si="90"/>
        <v>338135647</v>
      </c>
      <c r="G93" s="280">
        <f t="shared" ref="G93" si="95">G55+G58+G61+G64+G66+G69+G72+G75+G78+G81+G84+G87+G90</f>
        <v>265774511</v>
      </c>
      <c r="H93" s="280">
        <f t="shared" si="90"/>
        <v>287319425</v>
      </c>
      <c r="I93" s="280">
        <f t="shared" ref="I93" si="96">I55+I58+I61+I64+I66+I69+I72+I75+I78+I81+I84+I87+I90</f>
        <v>343742065.53300023</v>
      </c>
      <c r="J93" s="280">
        <f t="shared" si="90"/>
        <v>357399180.89800012</v>
      </c>
      <c r="K93" s="177">
        <f t="shared" si="90"/>
        <v>421895441.33700007</v>
      </c>
      <c r="M93" s="75">
        <f t="shared" ref="M93:T93" si="97">C93/C92</f>
        <v>0.48193027288138385</v>
      </c>
      <c r="N93" s="77">
        <f t="shared" si="97"/>
        <v>0.47675941851998477</v>
      </c>
      <c r="O93" s="77">
        <f t="shared" si="97"/>
        <v>0.4988145047157706</v>
      </c>
      <c r="P93" s="77">
        <f t="shared" si="97"/>
        <v>0.49468572765902452</v>
      </c>
      <c r="Q93" s="77">
        <f t="shared" si="97"/>
        <v>0.49258663031965277</v>
      </c>
      <c r="R93" s="77">
        <f t="shared" si="97"/>
        <v>0.49545061546101538</v>
      </c>
      <c r="S93" s="77">
        <f t="shared" si="97"/>
        <v>0.4821196001992557</v>
      </c>
      <c r="T93" s="77">
        <f t="shared" si="97"/>
        <v>0.47365104020459337</v>
      </c>
      <c r="U93" s="76">
        <f>K93/K92</f>
        <v>0.46348578310258987</v>
      </c>
      <c r="W93" s="105">
        <f t="shared" si="53"/>
        <v>0.18046001190306826</v>
      </c>
      <c r="X93" s="102">
        <f t="shared" si="54"/>
        <v>-1.01652571020035</v>
      </c>
    </row>
    <row r="94" spans="1:24" ht="20.100000000000001" customHeight="1" thickBot="1" x14ac:dyDescent="0.3">
      <c r="A94" s="30"/>
      <c r="B94" s="24" t="s">
        <v>85</v>
      </c>
      <c r="C94" s="31">
        <f>C56+C59+C62+C67+C70+C73+C76+C79+C82+C85+C88+C91</f>
        <v>270437614</v>
      </c>
      <c r="D94" s="32">
        <f t="shared" ref="D94:K94" si="98">D56+D59+D62+D67+D70+D73+D76+D79+D82+D85+D88+D91</f>
        <v>302290945</v>
      </c>
      <c r="E94" s="32">
        <f t="shared" si="98"/>
        <v>312416944</v>
      </c>
      <c r="F94" s="32">
        <f t="shared" si="98"/>
        <v>345400643</v>
      </c>
      <c r="G94" s="32">
        <f t="shared" ref="G94" si="99">G56+G59+G62+G67+G70+G73+G76+G79+G82+G85+G88+G91</f>
        <v>273774260</v>
      </c>
      <c r="H94" s="32">
        <f t="shared" si="98"/>
        <v>292595941</v>
      </c>
      <c r="I94" s="32">
        <f t="shared" ref="I94" si="100">I56+I59+I62+I67+I70+I73+I76+I79+I82+I85+I88+I91</f>
        <v>369238832.54899997</v>
      </c>
      <c r="J94" s="32">
        <f t="shared" si="98"/>
        <v>397163040.14900017</v>
      </c>
      <c r="K94" s="157">
        <f t="shared" si="98"/>
        <v>488370756.06999999</v>
      </c>
      <c r="M94" s="143">
        <f t="shared" ref="M94:T94" si="101">C94/C92</f>
        <v>0.51806972711861621</v>
      </c>
      <c r="N94" s="78">
        <f t="shared" si="101"/>
        <v>0.52324058148001529</v>
      </c>
      <c r="O94" s="78">
        <f t="shared" si="101"/>
        <v>0.5011854952842294</v>
      </c>
      <c r="P94" s="78">
        <f t="shared" si="101"/>
        <v>0.50531427234097548</v>
      </c>
      <c r="Q94" s="78">
        <f t="shared" si="101"/>
        <v>0.50741336968034723</v>
      </c>
      <c r="R94" s="78">
        <f t="shared" si="101"/>
        <v>0.50454938453898457</v>
      </c>
      <c r="S94" s="78">
        <f t="shared" si="101"/>
        <v>0.51788039980074418</v>
      </c>
      <c r="T94" s="78">
        <f t="shared" si="101"/>
        <v>0.5263489597954063</v>
      </c>
      <c r="U94" s="217">
        <f>K94/K92</f>
        <v>0.53651421689741019</v>
      </c>
      <c r="W94" s="103">
        <f t="shared" si="53"/>
        <v>0.22964804551496593</v>
      </c>
      <c r="X94" s="104">
        <f t="shared" si="54"/>
        <v>1.0165257102003888</v>
      </c>
    </row>
    <row r="97" spans="1:13" x14ac:dyDescent="0.25">
      <c r="A97" s="1" t="s">
        <v>26</v>
      </c>
      <c r="M97" s="1" t="str">
        <f>W50</f>
        <v>VARIAÇÃO (JAN-DEZ)</v>
      </c>
    </row>
    <row r="98" spans="1:13" ht="15.75" thickBot="1" x14ac:dyDescent="0.3"/>
    <row r="99" spans="1:13" ht="24" customHeight="1" x14ac:dyDescent="0.25">
      <c r="A99" s="420" t="s">
        <v>28</v>
      </c>
      <c r="B99" s="450"/>
      <c r="C99" s="422">
        <v>2016</v>
      </c>
      <c r="D99" s="424">
        <v>2017</v>
      </c>
      <c r="E99" s="426">
        <v>2018</v>
      </c>
      <c r="F99" s="426">
        <v>2019</v>
      </c>
      <c r="G99" s="426">
        <v>2020</v>
      </c>
      <c r="H99" s="424">
        <v>2021</v>
      </c>
      <c r="I99" s="424">
        <v>2022</v>
      </c>
      <c r="J99" s="428">
        <v>2023</v>
      </c>
      <c r="K99" s="440">
        <v>2024</v>
      </c>
      <c r="M99" s="434" t="s">
        <v>89</v>
      </c>
    </row>
    <row r="100" spans="1:13" ht="21.75" customHeight="1" thickBot="1" x14ac:dyDescent="0.3">
      <c r="A100" s="451"/>
      <c r="B100" s="452"/>
      <c r="C100" s="453"/>
      <c r="D100" s="444"/>
      <c r="E100" s="449"/>
      <c r="F100" s="449"/>
      <c r="G100" s="449"/>
      <c r="H100" s="444"/>
      <c r="I100" s="444"/>
      <c r="J100" s="469"/>
      <c r="K100" s="463"/>
      <c r="M100" s="435"/>
    </row>
    <row r="101" spans="1:13" ht="20.100000000000001" customHeight="1" thickBot="1" x14ac:dyDescent="0.3">
      <c r="A101" s="5" t="s">
        <v>10</v>
      </c>
      <c r="B101" s="6"/>
      <c r="C101" s="111">
        <f>C54/C7</f>
        <v>4.4284264738846284</v>
      </c>
      <c r="D101" s="130">
        <f t="shared" ref="D101:K116" si="102">D54/D7</f>
        <v>4.6757027816022907</v>
      </c>
      <c r="E101" s="130">
        <f t="shared" si="102"/>
        <v>4.7856998097440906</v>
      </c>
      <c r="F101" s="130">
        <f t="shared" si="102"/>
        <v>4.8555469169707486</v>
      </c>
      <c r="G101" s="130">
        <f t="shared" ref="G101:H101" si="103">G54/G7</f>
        <v>4.1952809075036406</v>
      </c>
      <c r="H101" s="130">
        <f t="shared" si="103"/>
        <v>4.2433703704684378</v>
      </c>
      <c r="I101" s="130">
        <f t="shared" ref="I101" si="104">I54/I7</f>
        <v>4.955801626568384</v>
      </c>
      <c r="J101" s="122">
        <f t="shared" si="102"/>
        <v>5.4818633496205527</v>
      </c>
      <c r="K101" s="174">
        <f t="shared" si="102"/>
        <v>6.5968685260635365</v>
      </c>
      <c r="M101" s="22">
        <f>(K101-J101)/J101</f>
        <v>0.20339893669917236</v>
      </c>
    </row>
    <row r="102" spans="1:13" ht="20.100000000000001" customHeight="1" x14ac:dyDescent="0.25">
      <c r="A102" s="23"/>
      <c r="B102" t="s">
        <v>84</v>
      </c>
      <c r="C102" s="222">
        <f t="shared" ref="C102:K117" si="105">C55/C8</f>
        <v>5.338984749562286</v>
      </c>
      <c r="D102" s="223">
        <f t="shared" si="105"/>
        <v>4.8855432496178866</v>
      </c>
      <c r="E102" s="223">
        <f t="shared" si="102"/>
        <v>5.1600530248522496</v>
      </c>
      <c r="F102" s="223">
        <f t="shared" si="102"/>
        <v>5.4496401401127468</v>
      </c>
      <c r="G102" s="223">
        <f t="shared" ref="G102:H102" si="106">G55/G8</f>
        <v>4.771437067201564</v>
      </c>
      <c r="H102" s="223">
        <f t="shared" si="106"/>
        <v>5.1404289356596511</v>
      </c>
      <c r="I102" s="223">
        <f t="shared" ref="I102" si="107">I55/I8</f>
        <v>5.5757789890820311</v>
      </c>
      <c r="J102" s="116">
        <f t="shared" si="105"/>
        <v>5.8248775304476128</v>
      </c>
      <c r="K102" s="173">
        <f t="shared" si="102"/>
        <v>6.6654666954000845</v>
      </c>
      <c r="M102" s="221">
        <f t="shared" ref="M102:M141" si="108">(K102-J102)/J102</f>
        <v>0.14431018687664607</v>
      </c>
    </row>
    <row r="103" spans="1:13" ht="20.100000000000001" customHeight="1" thickBot="1" x14ac:dyDescent="0.3">
      <c r="A103" s="23"/>
      <c r="B103" t="s">
        <v>85</v>
      </c>
      <c r="C103" s="222">
        <f t="shared" si="105"/>
        <v>4.4038808000674434</v>
      </c>
      <c r="D103" s="223">
        <f t="shared" si="105"/>
        <v>4.6707305422239713</v>
      </c>
      <c r="E103" s="223">
        <f t="shared" si="102"/>
        <v>4.7720691368606083</v>
      </c>
      <c r="F103" s="223">
        <f t="shared" si="102"/>
        <v>4.8346108627887752</v>
      </c>
      <c r="G103" s="223">
        <f t="shared" ref="G103:H103" si="109">G56/G9</f>
        <v>4.1775157289716622</v>
      </c>
      <c r="H103" s="223">
        <f t="shared" si="109"/>
        <v>4.1980808777015781</v>
      </c>
      <c r="I103" s="223">
        <f t="shared" ref="I103" si="110">I56/I9</f>
        <v>4.9159820361170024</v>
      </c>
      <c r="J103" s="116">
        <f t="shared" si="105"/>
        <v>5.4567955076032248</v>
      </c>
      <c r="K103" s="173">
        <f t="shared" si="102"/>
        <v>6.5919472782986581</v>
      </c>
      <c r="M103" s="33">
        <f t="shared" si="108"/>
        <v>0.20802534548230181</v>
      </c>
    </row>
    <row r="104" spans="1:13" ht="20.100000000000001" customHeight="1" thickBot="1" x14ac:dyDescent="0.3">
      <c r="A104" s="5" t="s">
        <v>17</v>
      </c>
      <c r="B104" s="6"/>
      <c r="C104" s="111">
        <f t="shared" si="105"/>
        <v>4.5605208350719852</v>
      </c>
      <c r="D104" s="130">
        <f t="shared" si="105"/>
        <v>5.2979740105632986</v>
      </c>
      <c r="E104" s="130">
        <f t="shared" si="102"/>
        <v>5.4536789402752657</v>
      </c>
      <c r="F104" s="130">
        <f t="shared" si="102"/>
        <v>6.4971067216215594</v>
      </c>
      <c r="G104" s="130">
        <f t="shared" ref="G104:H104" si="111">G57/G10</f>
        <v>6.2842852685277233</v>
      </c>
      <c r="H104" s="130">
        <f t="shared" si="111"/>
        <v>6.1706281691180669</v>
      </c>
      <c r="I104" s="130">
        <f t="shared" ref="I104" si="112">I57/I10</f>
        <v>6.4973381136516428</v>
      </c>
      <c r="J104" s="122">
        <f t="shared" si="105"/>
        <v>7.3918819519533585</v>
      </c>
      <c r="K104" s="174">
        <f t="shared" si="102"/>
        <v>9.3580131015380381</v>
      </c>
      <c r="M104" s="22">
        <f t="shared" si="108"/>
        <v>0.26598519326531117</v>
      </c>
    </row>
    <row r="105" spans="1:13" ht="20.100000000000001" customHeight="1" x14ac:dyDescent="0.25">
      <c r="A105" s="23"/>
      <c r="B105" t="s">
        <v>84</v>
      </c>
      <c r="C105" s="222">
        <f t="shared" si="105"/>
        <v>4.5785039983833249</v>
      </c>
      <c r="D105" s="223">
        <f t="shared" si="105"/>
        <v>5.2679303215832549</v>
      </c>
      <c r="E105" s="223">
        <f t="shared" si="102"/>
        <v>5.0372442227835323</v>
      </c>
      <c r="F105" s="223">
        <f t="shared" si="102"/>
        <v>5.6395793973523736</v>
      </c>
      <c r="G105" s="223">
        <f t="shared" ref="G105:H105" si="113">G58/G11</f>
        <v>5.515543809141751</v>
      </c>
      <c r="H105" s="223">
        <f t="shared" si="113"/>
        <v>5.2113262446846829</v>
      </c>
      <c r="I105" s="223">
        <f t="shared" ref="I105" si="114">I58/I11</f>
        <v>5.4408282260079908</v>
      </c>
      <c r="J105" s="116">
        <f t="shared" si="105"/>
        <v>6.3026780640196067</v>
      </c>
      <c r="K105" s="173">
        <f t="shared" si="102"/>
        <v>8.3806704729214534</v>
      </c>
      <c r="M105" s="221">
        <f t="shared" si="108"/>
        <v>0.32969991292504358</v>
      </c>
    </row>
    <row r="106" spans="1:13" ht="20.100000000000001" customHeight="1" thickBot="1" x14ac:dyDescent="0.3">
      <c r="A106" s="23"/>
      <c r="B106" t="s">
        <v>85</v>
      </c>
      <c r="C106" s="222">
        <f t="shared" si="105"/>
        <v>4.0844288189136861</v>
      </c>
      <c r="D106" s="223">
        <f t="shared" si="105"/>
        <v>5.8476150392817061</v>
      </c>
      <c r="E106" s="223">
        <f t="shared" si="102"/>
        <v>8.1716012613875257</v>
      </c>
      <c r="F106" s="223">
        <f t="shared" si="102"/>
        <v>9.3585576434738442</v>
      </c>
      <c r="G106" s="223">
        <f t="shared" ref="G106:H106" si="115">G59/G12</f>
        <v>8.8401826484018269</v>
      </c>
      <c r="H106" s="223">
        <f t="shared" si="115"/>
        <v>8.6054331306990886</v>
      </c>
      <c r="I106" s="223">
        <f t="shared" ref="I106" si="116">I59/I12</f>
        <v>9.5882592255961718</v>
      </c>
      <c r="J106" s="116">
        <f t="shared" si="105"/>
        <v>10.314770175782858</v>
      </c>
      <c r="K106" s="173">
        <f t="shared" si="102"/>
        <v>11.277125046252824</v>
      </c>
      <c r="M106" s="33">
        <f t="shared" si="108"/>
        <v>9.3298721548774222E-2</v>
      </c>
    </row>
    <row r="107" spans="1:13" ht="20.100000000000001" customHeight="1" thickBot="1" x14ac:dyDescent="0.3">
      <c r="A107" s="5" t="s">
        <v>14</v>
      </c>
      <c r="B107" s="6"/>
      <c r="C107" s="111">
        <f t="shared" si="105"/>
        <v>7.1257605298372049</v>
      </c>
      <c r="D107" s="130">
        <f t="shared" si="105"/>
        <v>7.7304463913273862</v>
      </c>
      <c r="E107" s="130">
        <f t="shared" si="102"/>
        <v>8.490370157118889</v>
      </c>
      <c r="F107" s="130">
        <f t="shared" si="102"/>
        <v>9.6136950596966457</v>
      </c>
      <c r="G107" s="130">
        <f t="shared" ref="G107:H107" si="117">G60/G13</f>
        <v>8.2429188369614383</v>
      </c>
      <c r="H107" s="130">
        <f t="shared" si="117"/>
        <v>8.2317228300198551</v>
      </c>
      <c r="I107" s="130">
        <f t="shared" ref="I107" si="118">I60/I13</f>
        <v>9.362646083599552</v>
      </c>
      <c r="J107" s="122">
        <f t="shared" si="105"/>
        <v>9.6000052035318397</v>
      </c>
      <c r="K107" s="174">
        <f t="shared" si="102"/>
        <v>10.560721092624032</v>
      </c>
      <c r="M107" s="22">
        <f t="shared" si="108"/>
        <v>0.10007451753658896</v>
      </c>
    </row>
    <row r="108" spans="1:13" ht="20.100000000000001" customHeight="1" x14ac:dyDescent="0.25">
      <c r="A108" s="23"/>
      <c r="B108" t="s">
        <v>84</v>
      </c>
      <c r="C108" s="222">
        <f t="shared" si="105"/>
        <v>3.0953912056548618</v>
      </c>
      <c r="D108" s="223">
        <f t="shared" si="105"/>
        <v>3.3200263100197325</v>
      </c>
      <c r="E108" s="223">
        <f t="shared" si="102"/>
        <v>3.6903177549043553</v>
      </c>
      <c r="F108" s="223">
        <f t="shared" si="102"/>
        <v>4.3069578701672899</v>
      </c>
      <c r="G108" s="223">
        <f t="shared" ref="G108:H108" si="119">G61/G14</f>
        <v>4.2622011758617395</v>
      </c>
      <c r="H108" s="223">
        <f t="shared" si="119"/>
        <v>4.9193612140188803</v>
      </c>
      <c r="I108" s="223">
        <f t="shared" ref="I108" si="120">I61/I14</f>
        <v>6.6895569585180095</v>
      </c>
      <c r="J108" s="116">
        <f t="shared" si="105"/>
        <v>6.9409956956288035</v>
      </c>
      <c r="K108" s="173">
        <f t="shared" si="102"/>
        <v>7.0141485681447087</v>
      </c>
      <c r="M108" s="221">
        <f t="shared" si="108"/>
        <v>1.0539247641656702E-2</v>
      </c>
    </row>
    <row r="109" spans="1:13" ht="20.100000000000001" customHeight="1" thickBot="1" x14ac:dyDescent="0.3">
      <c r="A109" s="23"/>
      <c r="B109" t="s">
        <v>85</v>
      </c>
      <c r="C109" s="222">
        <f t="shared" si="105"/>
        <v>7.9282096311864461</v>
      </c>
      <c r="D109" s="223">
        <f t="shared" si="105"/>
        <v>8.3158148933040881</v>
      </c>
      <c r="E109" s="223">
        <f t="shared" si="102"/>
        <v>9.0236172501803296</v>
      </c>
      <c r="F109" s="223">
        <f t="shared" si="102"/>
        <v>9.9096961216331767</v>
      </c>
      <c r="G109" s="223">
        <f t="shared" ref="G109:H109" si="121">G62/G15</f>
        <v>8.3933711227516969</v>
      </c>
      <c r="H109" s="223">
        <f t="shared" si="121"/>
        <v>8.3582609434560293</v>
      </c>
      <c r="I109" s="223">
        <f t="shared" ref="I109" si="122">I62/I15</f>
        <v>9.4475850008563587</v>
      </c>
      <c r="J109" s="116">
        <f t="shared" si="105"/>
        <v>9.6798838239522738</v>
      </c>
      <c r="K109" s="173">
        <f t="shared" si="102"/>
        <v>10.645278072004229</v>
      </c>
      <c r="M109" s="33">
        <f t="shared" si="108"/>
        <v>9.973200769859937E-2</v>
      </c>
    </row>
    <row r="110" spans="1:13" ht="20.100000000000001" customHeight="1" thickBot="1" x14ac:dyDescent="0.3">
      <c r="A110" s="5" t="s">
        <v>8</v>
      </c>
      <c r="B110" s="6"/>
      <c r="C110" s="111">
        <f t="shared" si="105"/>
        <v>3.5011749527715064</v>
      </c>
      <c r="D110" s="130">
        <f t="shared" si="105"/>
        <v>2.6659959758551306</v>
      </c>
      <c r="E110" s="130">
        <f t="shared" si="102"/>
        <v>2.6054427545742298</v>
      </c>
      <c r="F110" s="130">
        <f t="shared" si="102"/>
        <v>2.2210337066591532</v>
      </c>
      <c r="G110" s="130">
        <f t="shared" ref="G110" si="123">G63/G16</f>
        <v>2.3463848720800891</v>
      </c>
      <c r="H110" s="130"/>
      <c r="I110" s="130"/>
      <c r="J110" s="122"/>
      <c r="K110" s="174"/>
      <c r="M110" s="22"/>
    </row>
    <row r="111" spans="1:13" ht="20.100000000000001" customHeight="1" thickBot="1" x14ac:dyDescent="0.3">
      <c r="A111" s="23"/>
      <c r="B111" t="s">
        <v>84</v>
      </c>
      <c r="C111" s="222">
        <f t="shared" si="105"/>
        <v>3.5011749527715064</v>
      </c>
      <c r="D111" s="223">
        <f t="shared" si="105"/>
        <v>2.6659959758551306</v>
      </c>
      <c r="E111" s="223">
        <f t="shared" si="102"/>
        <v>2.6054427545742298</v>
      </c>
      <c r="F111" s="223">
        <f t="shared" si="102"/>
        <v>2.2210337066591532</v>
      </c>
      <c r="G111" s="223">
        <f t="shared" ref="G111" si="124">G64/G17</f>
        <v>2.3463848720800891</v>
      </c>
      <c r="H111" s="223"/>
      <c r="I111" s="223"/>
      <c r="J111" s="116"/>
      <c r="K111" s="173"/>
      <c r="M111" s="281" t="e">
        <f t="shared" si="108"/>
        <v>#DIV/0!</v>
      </c>
    </row>
    <row r="112" spans="1:13" ht="20.100000000000001" customHeight="1" thickBot="1" x14ac:dyDescent="0.3">
      <c r="A112" s="5" t="s">
        <v>15</v>
      </c>
      <c r="B112" s="6"/>
      <c r="C112" s="111">
        <f t="shared" si="105"/>
        <v>10.028136994390316</v>
      </c>
      <c r="D112" s="130">
        <f t="shared" si="105"/>
        <v>6.7565890903751562</v>
      </c>
      <c r="E112" s="130">
        <f t="shared" si="102"/>
        <v>7.4121746431570106</v>
      </c>
      <c r="F112" s="130">
        <f t="shared" si="102"/>
        <v>8.079265819361817</v>
      </c>
      <c r="G112" s="130">
        <f t="shared" ref="G112:H112" si="125">G65/G18</f>
        <v>8.3333518036238718</v>
      </c>
      <c r="H112" s="130">
        <f t="shared" si="125"/>
        <v>7.0151195176445382</v>
      </c>
      <c r="I112" s="130">
        <f t="shared" ref="I112" si="126">I65/I18</f>
        <v>8.2563273550490202</v>
      </c>
      <c r="J112" s="122">
        <f t="shared" si="105"/>
        <v>9.4053035003505236</v>
      </c>
      <c r="K112" s="174">
        <f t="shared" si="102"/>
        <v>10.312610324096559</v>
      </c>
      <c r="M112" s="22">
        <f t="shared" si="108"/>
        <v>9.6467575311335874E-2</v>
      </c>
    </row>
    <row r="113" spans="1:13" ht="20.100000000000001" customHeight="1" x14ac:dyDescent="0.25">
      <c r="A113" s="23"/>
      <c r="B113" t="s">
        <v>84</v>
      </c>
      <c r="C113" s="222">
        <f t="shared" si="105"/>
        <v>10.740341753343239</v>
      </c>
      <c r="D113" s="223">
        <f t="shared" si="105"/>
        <v>6.7255351331530457</v>
      </c>
      <c r="E113" s="223">
        <f t="shared" si="102"/>
        <v>6.4315730019768429</v>
      </c>
      <c r="F113" s="223">
        <f t="shared" si="102"/>
        <v>7.5746706032697304</v>
      </c>
      <c r="G113" s="223">
        <f t="shared" ref="G113:H113" si="127">G66/G19</f>
        <v>7.2486208798786373</v>
      </c>
      <c r="H113" s="223">
        <f t="shared" si="127"/>
        <v>6.6711844915393463</v>
      </c>
      <c r="I113" s="223">
        <f t="shared" ref="I113" si="128">I66/I19</f>
        <v>8.1148107003066468</v>
      </c>
      <c r="J113" s="116">
        <f t="shared" si="105"/>
        <v>8.8426629416728648</v>
      </c>
      <c r="K113" s="173">
        <f t="shared" si="102"/>
        <v>10.59919742610241</v>
      </c>
      <c r="M113" s="221">
        <f t="shared" si="108"/>
        <v>0.19864315715931183</v>
      </c>
    </row>
    <row r="114" spans="1:13" ht="20.100000000000001" customHeight="1" thickBot="1" x14ac:dyDescent="0.3">
      <c r="A114" s="23"/>
      <c r="B114" t="s">
        <v>85</v>
      </c>
      <c r="C114" s="222">
        <f t="shared" si="105"/>
        <v>5.0751526538280887</v>
      </c>
      <c r="D114" s="223">
        <f t="shared" si="105"/>
        <v>6.8814746543778798</v>
      </c>
      <c r="E114" s="223">
        <f t="shared" si="102"/>
        <v>10.251349141455437</v>
      </c>
      <c r="F114" s="223">
        <f t="shared" si="102"/>
        <v>9.7409664780148013</v>
      </c>
      <c r="G114" s="223">
        <f t="shared" ref="G114:H114" si="129">G67/G20</f>
        <v>9.5849544496161041</v>
      </c>
      <c r="H114" s="223">
        <f t="shared" si="129"/>
        <v>8.0210210210210207</v>
      </c>
      <c r="I114" s="223">
        <f t="shared" ref="I114" si="130">I67/I20</f>
        <v>9.0544858629151506</v>
      </c>
      <c r="J114" s="116">
        <f t="shared" si="105"/>
        <v>11.511938863098102</v>
      </c>
      <c r="K114" s="173">
        <f t="shared" si="102"/>
        <v>9.568809632253922</v>
      </c>
      <c r="M114" s="33">
        <f t="shared" si="108"/>
        <v>-0.16879252521683769</v>
      </c>
    </row>
    <row r="115" spans="1:13" ht="20.100000000000001" customHeight="1" thickBot="1" x14ac:dyDescent="0.3">
      <c r="A115" s="5" t="s">
        <v>18</v>
      </c>
      <c r="B115" s="6"/>
      <c r="C115" s="111">
        <f t="shared" si="105"/>
        <v>2.5565231547833585</v>
      </c>
      <c r="D115" s="130">
        <f t="shared" si="105"/>
        <v>3.3287498623254157</v>
      </c>
      <c r="E115" s="130">
        <f t="shared" si="102"/>
        <v>3.2278217788349703</v>
      </c>
      <c r="F115" s="130">
        <f t="shared" si="102"/>
        <v>3.3963630686523398</v>
      </c>
      <c r="G115" s="130">
        <f t="shared" ref="G115:H115" si="131">G68/G21</f>
        <v>3.9662012137958258</v>
      </c>
      <c r="H115" s="130">
        <f t="shared" si="131"/>
        <v>5.4860148948133372</v>
      </c>
      <c r="I115" s="130">
        <f t="shared" ref="I115" si="132">I68/I21</f>
        <v>7.8619032430587108</v>
      </c>
      <c r="J115" s="122">
        <f t="shared" si="105"/>
        <v>6.7232690739535395</v>
      </c>
      <c r="K115" s="174">
        <f t="shared" si="102"/>
        <v>7.897011341295606</v>
      </c>
      <c r="M115" s="22">
        <f t="shared" si="108"/>
        <v>0.17457910049877881</v>
      </c>
    </row>
    <row r="116" spans="1:13" ht="20.100000000000001" customHeight="1" x14ac:dyDescent="0.25">
      <c r="A116" s="23"/>
      <c r="B116" t="s">
        <v>84</v>
      </c>
      <c r="C116" s="222">
        <f t="shared" si="105"/>
        <v>1.7939831246105165</v>
      </c>
      <c r="D116" s="223">
        <f t="shared" si="105"/>
        <v>2.0244388159548348</v>
      </c>
      <c r="E116" s="223">
        <f t="shared" si="102"/>
        <v>1.8923411589803139</v>
      </c>
      <c r="F116" s="223">
        <f t="shared" si="102"/>
        <v>2.0508635241518101</v>
      </c>
      <c r="G116" s="223">
        <f t="shared" ref="G116:H116" si="133">G69/G22</f>
        <v>2.6179499326365159</v>
      </c>
      <c r="H116" s="223">
        <f t="shared" si="133"/>
        <v>3.412603883754878</v>
      </c>
      <c r="I116" s="223">
        <f t="shared" ref="I116" si="134">I69/I22</f>
        <v>6.1080881398218496</v>
      </c>
      <c r="J116" s="116">
        <f t="shared" si="105"/>
        <v>7.5504028956877187</v>
      </c>
      <c r="K116" s="173">
        <f t="shared" si="102"/>
        <v>11.502376051374444</v>
      </c>
      <c r="M116" s="221">
        <f t="shared" si="108"/>
        <v>0.523412221875448</v>
      </c>
    </row>
    <row r="117" spans="1:13" ht="20.100000000000001" customHeight="1" thickBot="1" x14ac:dyDescent="0.3">
      <c r="A117" s="23"/>
      <c r="B117" t="s">
        <v>85</v>
      </c>
      <c r="C117" s="222">
        <f t="shared" si="105"/>
        <v>4.7092063606274284</v>
      </c>
      <c r="D117" s="223">
        <f t="shared" si="105"/>
        <v>6.0770926186964775</v>
      </c>
      <c r="E117" s="223">
        <f t="shared" si="105"/>
        <v>6.6705595715119905</v>
      </c>
      <c r="F117" s="223">
        <f t="shared" si="105"/>
        <v>6.1223362192028423</v>
      </c>
      <c r="G117" s="223">
        <f t="shared" ref="G117:H117" si="135">G70/G23</f>
        <v>5.8859287395472553</v>
      </c>
      <c r="H117" s="223">
        <f t="shared" si="135"/>
        <v>7.2242987464468031</v>
      </c>
      <c r="I117" s="223">
        <f t="shared" ref="I117" si="136">I70/I23</f>
        <v>8.4599416284064866</v>
      </c>
      <c r="J117" s="116">
        <f t="shared" si="105"/>
        <v>6.5994394964190644</v>
      </c>
      <c r="K117" s="173">
        <f t="shared" si="105"/>
        <v>7.4123354442528058</v>
      </c>
      <c r="M117" s="33">
        <f t="shared" si="108"/>
        <v>0.12317651344100186</v>
      </c>
    </row>
    <row r="118" spans="1:13" ht="20.100000000000001" customHeight="1" thickBot="1" x14ac:dyDescent="0.3">
      <c r="A118" s="5" t="s">
        <v>19</v>
      </c>
      <c r="B118" s="6"/>
      <c r="C118" s="111">
        <f t="shared" ref="C118:K133" si="137">C71/C24</f>
        <v>5.3955760221934037</v>
      </c>
      <c r="D118" s="130">
        <f t="shared" si="137"/>
        <v>5.1799325929553977</v>
      </c>
      <c r="E118" s="130">
        <f t="shared" si="137"/>
        <v>4.7635860641355796</v>
      </c>
      <c r="F118" s="130">
        <f t="shared" si="137"/>
        <v>4.9454734137691387</v>
      </c>
      <c r="G118" s="130">
        <f t="shared" ref="G118:H118" si="138">G71/G24</f>
        <v>4.481723753518013</v>
      </c>
      <c r="H118" s="130">
        <f t="shared" si="138"/>
        <v>4.4946541404210185</v>
      </c>
      <c r="I118" s="130">
        <f t="shared" ref="I118" si="139">I71/I24</f>
        <v>5.5850204757747814</v>
      </c>
      <c r="J118" s="122">
        <f t="shared" si="137"/>
        <v>6.5143430792904828</v>
      </c>
      <c r="K118" s="174">
        <f t="shared" si="137"/>
        <v>7.4871292969740413</v>
      </c>
      <c r="M118" s="22">
        <f t="shared" si="108"/>
        <v>0.14932990262304555</v>
      </c>
    </row>
    <row r="119" spans="1:13" ht="20.100000000000001" customHeight="1" x14ac:dyDescent="0.25">
      <c r="A119" s="23"/>
      <c r="B119" t="s">
        <v>84</v>
      </c>
      <c r="C119" s="222">
        <f t="shared" si="137"/>
        <v>2.3501310250034941</v>
      </c>
      <c r="D119" s="223">
        <f t="shared" si="137"/>
        <v>1.7205061094403147</v>
      </c>
      <c r="E119" s="223">
        <f t="shared" si="137"/>
        <v>2.0100056006192144</v>
      </c>
      <c r="F119" s="223">
        <f t="shared" si="137"/>
        <v>2.230289238526634</v>
      </c>
      <c r="G119" s="223">
        <f t="shared" ref="G119:H119" si="140">G72/G25</f>
        <v>2.174360812613283</v>
      </c>
      <c r="H119" s="223">
        <f t="shared" si="140"/>
        <v>2.1928423228582279</v>
      </c>
      <c r="I119" s="223">
        <f t="shared" ref="I119" si="141">I72/I25</f>
        <v>2.323481010550061</v>
      </c>
      <c r="J119" s="116">
        <f t="shared" si="137"/>
        <v>2.5476025096079566</v>
      </c>
      <c r="K119" s="173">
        <f t="shared" si="137"/>
        <v>2.2304198740572372</v>
      </c>
      <c r="M119" s="221">
        <f t="shared" si="108"/>
        <v>-0.12450240347719307</v>
      </c>
    </row>
    <row r="120" spans="1:13" ht="20.100000000000001" customHeight="1" thickBot="1" x14ac:dyDescent="0.3">
      <c r="A120" s="23"/>
      <c r="B120" t="s">
        <v>85</v>
      </c>
      <c r="C120" s="222">
        <f t="shared" si="137"/>
        <v>6.4409355529930119</v>
      </c>
      <c r="D120" s="223">
        <f t="shared" si="137"/>
        <v>6.5434216445544982</v>
      </c>
      <c r="E120" s="223">
        <f t="shared" si="137"/>
        <v>6.7307329000306231</v>
      </c>
      <c r="F120" s="223">
        <f t="shared" si="137"/>
        <v>6.7560384242543554</v>
      </c>
      <c r="G120" s="223">
        <f t="shared" ref="G120:H120" si="142">G73/G26</f>
        <v>5.5997589547336375</v>
      </c>
      <c r="H120" s="223">
        <f t="shared" si="142"/>
        <v>5.4410568685003211</v>
      </c>
      <c r="I120" s="223">
        <f t="shared" ref="I120" si="143">I73/I26</f>
        <v>6.810651692921831</v>
      </c>
      <c r="J120" s="116">
        <f t="shared" si="137"/>
        <v>7.682910536324373</v>
      </c>
      <c r="K120" s="173">
        <f t="shared" si="137"/>
        <v>8.7199379870670821</v>
      </c>
      <c r="M120" s="33">
        <f t="shared" si="108"/>
        <v>0.13497846237304223</v>
      </c>
    </row>
    <row r="121" spans="1:13" ht="20.100000000000001" customHeight="1" thickBot="1" x14ac:dyDescent="0.3">
      <c r="A121" s="5" t="s">
        <v>83</v>
      </c>
      <c r="B121" s="6"/>
      <c r="C121" s="111">
        <f t="shared" si="137"/>
        <v>5.2504744138606689</v>
      </c>
      <c r="D121" s="130">
        <f t="shared" si="137"/>
        <v>5.4676832997077218</v>
      </c>
      <c r="E121" s="130">
        <f t="shared" si="137"/>
        <v>4.886341132332082</v>
      </c>
      <c r="F121" s="130">
        <f t="shared" si="137"/>
        <v>6.1665436493752672</v>
      </c>
      <c r="G121" s="130">
        <f t="shared" ref="G121:H121" si="144">G74/G27</f>
        <v>6.0691196351111474</v>
      </c>
      <c r="H121" s="130">
        <f t="shared" si="144"/>
        <v>5.1573648389618274</v>
      </c>
      <c r="I121" s="130">
        <f t="shared" ref="I121" si="145">I74/I27</f>
        <v>5.157165094533827</v>
      </c>
      <c r="J121" s="122">
        <f t="shared" si="137"/>
        <v>5.6496605374697166</v>
      </c>
      <c r="K121" s="174">
        <f t="shared" si="137"/>
        <v>8.1461704080611934</v>
      </c>
      <c r="M121" s="22">
        <f t="shared" si="108"/>
        <v>0.44188670346370496</v>
      </c>
    </row>
    <row r="122" spans="1:13" ht="20.100000000000001" customHeight="1" x14ac:dyDescent="0.25">
      <c r="A122" s="23"/>
      <c r="B122" t="s">
        <v>84</v>
      </c>
      <c r="C122" s="222">
        <f t="shared" si="137"/>
        <v>2.426612205670351</v>
      </c>
      <c r="D122" s="223">
        <f t="shared" si="137"/>
        <v>2.9680003511621273</v>
      </c>
      <c r="E122" s="223">
        <f t="shared" si="137"/>
        <v>3.2657471766053794</v>
      </c>
      <c r="F122" s="223">
        <f t="shared" si="137"/>
        <v>3.078029076092117</v>
      </c>
      <c r="G122" s="223">
        <f t="shared" ref="G122:H122" si="146">G75/G28</f>
        <v>3.2907027153363919</v>
      </c>
      <c r="H122" s="223">
        <f t="shared" si="146"/>
        <v>2.7581557874861118</v>
      </c>
      <c r="I122" s="223">
        <f t="shared" ref="I122" si="147">I75/I28</f>
        <v>2.6780538021935274</v>
      </c>
      <c r="J122" s="116">
        <f t="shared" si="137"/>
        <v>2.6177303088542745</v>
      </c>
      <c r="K122" s="173">
        <f t="shared" si="137"/>
        <v>3.3304819017424769</v>
      </c>
      <c r="M122" s="221">
        <f t="shared" si="108"/>
        <v>0.27227846599681188</v>
      </c>
    </row>
    <row r="123" spans="1:13" ht="20.100000000000001" customHeight="1" thickBot="1" x14ac:dyDescent="0.3">
      <c r="A123" s="23"/>
      <c r="B123" t="s">
        <v>85</v>
      </c>
      <c r="C123" s="222">
        <f t="shared" si="137"/>
        <v>6.3447256205426141</v>
      </c>
      <c r="D123" s="223">
        <f t="shared" si="137"/>
        <v>6.1702237903723258</v>
      </c>
      <c r="E123" s="223">
        <f t="shared" si="137"/>
        <v>7.2638373075839455</v>
      </c>
      <c r="F123" s="223">
        <f t="shared" si="137"/>
        <v>8.2943623749644892</v>
      </c>
      <c r="G123" s="223">
        <f t="shared" ref="G123:H123" si="148">G76/G29</f>
        <v>7.3281471270022669</v>
      </c>
      <c r="H123" s="223">
        <f t="shared" si="148"/>
        <v>6.4263712942057687</v>
      </c>
      <c r="I123" s="223">
        <f t="shared" ref="I123" si="149">I76/I29</f>
        <v>6.1861453045021966</v>
      </c>
      <c r="J123" s="116">
        <f t="shared" si="137"/>
        <v>6.8774117975208471</v>
      </c>
      <c r="K123" s="173">
        <f t="shared" si="137"/>
        <v>9.3104564305248765</v>
      </c>
      <c r="M123" s="33">
        <f t="shared" si="108"/>
        <v>0.3537732950469954</v>
      </c>
    </row>
    <row r="124" spans="1:13" ht="20.100000000000001" customHeight="1" thickBot="1" x14ac:dyDescent="0.3">
      <c r="A124" s="5" t="s">
        <v>9</v>
      </c>
      <c r="B124" s="6"/>
      <c r="C124" s="111">
        <f t="shared" si="137"/>
        <v>4.2926865832174128</v>
      </c>
      <c r="D124" s="130">
        <f t="shared" si="137"/>
        <v>4.3303673697966829</v>
      </c>
      <c r="E124" s="130">
        <f t="shared" si="137"/>
        <v>4.5876927752226218</v>
      </c>
      <c r="F124" s="130">
        <f t="shared" si="137"/>
        <v>4.4357436801881249</v>
      </c>
      <c r="G124" s="130">
        <f t="shared" ref="G124:H124" si="150">G77/G30</f>
        <v>3.9297965280126252</v>
      </c>
      <c r="H124" s="130">
        <f t="shared" si="150"/>
        <v>4.5109499253330583</v>
      </c>
      <c r="I124" s="130">
        <f t="shared" ref="I124" si="151">I77/I30</f>
        <v>5.388764536005918</v>
      </c>
      <c r="J124" s="122">
        <f t="shared" si="137"/>
        <v>5.5032936516647233</v>
      </c>
      <c r="K124" s="174">
        <f t="shared" si="137"/>
        <v>5.8324512498596439</v>
      </c>
      <c r="M124" s="22">
        <f t="shared" si="108"/>
        <v>5.9811018460799711E-2</v>
      </c>
    </row>
    <row r="125" spans="1:13" ht="20.100000000000001" customHeight="1" x14ac:dyDescent="0.25">
      <c r="A125" s="23"/>
      <c r="B125" t="s">
        <v>84</v>
      </c>
      <c r="C125" s="222">
        <f t="shared" si="137"/>
        <v>4.0448386420193048</v>
      </c>
      <c r="D125" s="223">
        <f t="shared" si="137"/>
        <v>4.1957895610596871</v>
      </c>
      <c r="E125" s="223">
        <f t="shared" si="137"/>
        <v>4.4812776538001158</v>
      </c>
      <c r="F125" s="223">
        <f t="shared" si="137"/>
        <v>4.2935108295435862</v>
      </c>
      <c r="G125" s="223">
        <f t="shared" ref="G125:H125" si="152">G78/G31</f>
        <v>3.8041683885677293</v>
      </c>
      <c r="H125" s="223">
        <f t="shared" si="152"/>
        <v>4.2428125624244348</v>
      </c>
      <c r="I125" s="223">
        <f t="shared" ref="I125" si="153">I78/I31</f>
        <v>5.1392082503629446</v>
      </c>
      <c r="J125" s="116">
        <f t="shared" si="137"/>
        <v>5.1908872721907171</v>
      </c>
      <c r="K125" s="173">
        <f t="shared" si="137"/>
        <v>5.4928856404005408</v>
      </c>
      <c r="M125" s="221">
        <f t="shared" si="108"/>
        <v>5.8178564159489243E-2</v>
      </c>
    </row>
    <row r="126" spans="1:13" ht="20.100000000000001" customHeight="1" thickBot="1" x14ac:dyDescent="0.3">
      <c r="A126" s="23"/>
      <c r="B126" t="s">
        <v>85</v>
      </c>
      <c r="C126" s="222">
        <f t="shared" si="137"/>
        <v>7.6566687365798547</v>
      </c>
      <c r="D126" s="223">
        <f t="shared" si="137"/>
        <v>7.3523255133109533</v>
      </c>
      <c r="E126" s="223">
        <f t="shared" si="137"/>
        <v>6.8398369907983891</v>
      </c>
      <c r="F126" s="223">
        <f t="shared" si="137"/>
        <v>6.3968908904375734</v>
      </c>
      <c r="G126" s="223">
        <f t="shared" ref="G126:H126" si="154">G79/G32</f>
        <v>7.4706466654434793</v>
      </c>
      <c r="H126" s="223">
        <f t="shared" si="154"/>
        <v>8.7881363440959017</v>
      </c>
      <c r="I126" s="223">
        <f t="shared" ref="I126" si="155">I79/I32</f>
        <v>8.4515954751351412</v>
      </c>
      <c r="J126" s="116">
        <f t="shared" si="137"/>
        <v>8.9944455178080442</v>
      </c>
      <c r="K126" s="173">
        <f t="shared" si="137"/>
        <v>11.086126163293166</v>
      </c>
      <c r="M126" s="33">
        <f t="shared" si="108"/>
        <v>0.23255248379055904</v>
      </c>
    </row>
    <row r="127" spans="1:13" ht="20.100000000000001" customHeight="1" thickBot="1" x14ac:dyDescent="0.3">
      <c r="A127" s="5" t="s">
        <v>12</v>
      </c>
      <c r="B127" s="6"/>
      <c r="C127" s="111">
        <f t="shared" si="137"/>
        <v>3.7574468322224552</v>
      </c>
      <c r="D127" s="130">
        <f t="shared" si="137"/>
        <v>3.7704534225375128</v>
      </c>
      <c r="E127" s="130">
        <f t="shared" si="137"/>
        <v>3.7531063004621421</v>
      </c>
      <c r="F127" s="130">
        <f t="shared" si="137"/>
        <v>3.227103290015922</v>
      </c>
      <c r="G127" s="130">
        <f t="shared" ref="G127:H127" si="156">G80/G33</f>
        <v>3.0572923623670283</v>
      </c>
      <c r="H127" s="130">
        <f t="shared" si="156"/>
        <v>3.1149493838906142</v>
      </c>
      <c r="I127" s="130">
        <f t="shared" ref="I127" si="157">I80/I33</f>
        <v>3.7097665558336299</v>
      </c>
      <c r="J127" s="122">
        <f t="shared" si="137"/>
        <v>4.1521377751866835</v>
      </c>
      <c r="K127" s="174">
        <f t="shared" si="137"/>
        <v>4.6740178374266348</v>
      </c>
      <c r="M127" s="22">
        <f t="shared" si="108"/>
        <v>0.12568948587369241</v>
      </c>
    </row>
    <row r="128" spans="1:13" ht="20.100000000000001" customHeight="1" x14ac:dyDescent="0.25">
      <c r="A128" s="23"/>
      <c r="B128" t="s">
        <v>84</v>
      </c>
      <c r="C128" s="222">
        <f t="shared" si="137"/>
        <v>3.53861967929131</v>
      </c>
      <c r="D128" s="223">
        <f t="shared" si="137"/>
        <v>3.5439717284928807</v>
      </c>
      <c r="E128" s="223">
        <f t="shared" si="137"/>
        <v>3.4984735477994975</v>
      </c>
      <c r="F128" s="223">
        <f t="shared" si="137"/>
        <v>3.0085808027050058</v>
      </c>
      <c r="G128" s="223">
        <f t="shared" ref="G128:H128" si="158">G81/G34</f>
        <v>2.842220204944089</v>
      </c>
      <c r="H128" s="223">
        <f t="shared" si="158"/>
        <v>2.8931624364411754</v>
      </c>
      <c r="I128" s="223">
        <f t="shared" ref="I128" si="159">I81/I34</f>
        <v>3.5220675468695095</v>
      </c>
      <c r="J128" s="116">
        <f t="shared" si="137"/>
        <v>3.931643967741882</v>
      </c>
      <c r="K128" s="173">
        <f t="shared" si="137"/>
        <v>4.3935609076724651</v>
      </c>
      <c r="M128" s="221">
        <f t="shared" si="108"/>
        <v>0.11748697077367425</v>
      </c>
    </row>
    <row r="129" spans="1:13" ht="20.100000000000001" customHeight="1" thickBot="1" x14ac:dyDescent="0.3">
      <c r="A129" s="23"/>
      <c r="B129" t="s">
        <v>85</v>
      </c>
      <c r="C129" s="222">
        <f t="shared" si="137"/>
        <v>5.8274869076041673</v>
      </c>
      <c r="D129" s="223">
        <f t="shared" si="137"/>
        <v>6.1706525810709572</v>
      </c>
      <c r="E129" s="223">
        <f t="shared" si="137"/>
        <v>6.5230090224699726</v>
      </c>
      <c r="F129" s="223">
        <f t="shared" si="137"/>
        <v>7.1176370073806776</v>
      </c>
      <c r="G129" s="223">
        <f t="shared" ref="G129:H129" si="160">G82/G35</f>
        <v>6.7284532229279463</v>
      </c>
      <c r="H129" s="223">
        <f t="shared" si="160"/>
        <v>6.9926549776795479</v>
      </c>
      <c r="I129" s="223">
        <f t="shared" ref="I129" si="161">I82/I35</f>
        <v>7.6089652207144312</v>
      </c>
      <c r="J129" s="116">
        <f t="shared" si="137"/>
        <v>7.7210639835456734</v>
      </c>
      <c r="K129" s="173">
        <f t="shared" si="137"/>
        <v>9.1816112881320606</v>
      </c>
      <c r="M129" s="33">
        <f t="shared" si="108"/>
        <v>0.18916399445710505</v>
      </c>
    </row>
    <row r="130" spans="1:13" ht="20.100000000000001" customHeight="1" thickBot="1" x14ac:dyDescent="0.3">
      <c r="A130" s="5" t="s">
        <v>11</v>
      </c>
      <c r="B130" s="6"/>
      <c r="C130" s="111">
        <f t="shared" si="137"/>
        <v>3.4995901302247181</v>
      </c>
      <c r="D130" s="130">
        <f t="shared" si="137"/>
        <v>3.6172306493557351</v>
      </c>
      <c r="E130" s="130">
        <f t="shared" si="137"/>
        <v>3.6593951137034177</v>
      </c>
      <c r="F130" s="130">
        <f t="shared" si="137"/>
        <v>3.8105394511720654</v>
      </c>
      <c r="G130" s="130">
        <f t="shared" ref="G130:H130" si="162">G83/G36</f>
        <v>3.4404899265721021</v>
      </c>
      <c r="H130" s="130">
        <f t="shared" si="162"/>
        <v>3.5800973454808123</v>
      </c>
      <c r="I130" s="130">
        <f t="shared" ref="I130" si="163">I83/I36</f>
        <v>4.0325419991111353</v>
      </c>
      <c r="J130" s="122">
        <f t="shared" si="137"/>
        <v>4.142633725625684</v>
      </c>
      <c r="K130" s="174">
        <f t="shared" si="137"/>
        <v>4.5602454582645517</v>
      </c>
      <c r="M130" s="22">
        <f t="shared" si="108"/>
        <v>0.10080826843454369</v>
      </c>
    </row>
    <row r="131" spans="1:13" ht="20.100000000000001" customHeight="1" x14ac:dyDescent="0.25">
      <c r="A131" s="23"/>
      <c r="B131" t="s">
        <v>84</v>
      </c>
      <c r="C131" s="222">
        <f t="shared" si="137"/>
        <v>3.4083640351108162</v>
      </c>
      <c r="D131" s="223">
        <f t="shared" si="137"/>
        <v>3.5775403797372478</v>
      </c>
      <c r="E131" s="223">
        <f t="shared" si="137"/>
        <v>3.6305421680040419</v>
      </c>
      <c r="F131" s="223">
        <f t="shared" si="137"/>
        <v>3.741903559508474</v>
      </c>
      <c r="G131" s="223">
        <f t="shared" ref="G131:H131" si="164">G84/G37</f>
        <v>3.3950410876685271</v>
      </c>
      <c r="H131" s="223">
        <f t="shared" si="164"/>
        <v>3.5452806317591055</v>
      </c>
      <c r="I131" s="223">
        <f t="shared" ref="I131" si="165">I84/I37</f>
        <v>4.0132328329387601</v>
      </c>
      <c r="J131" s="116">
        <f t="shared" si="137"/>
        <v>4.1198488241770068</v>
      </c>
      <c r="K131" s="173">
        <f t="shared" si="137"/>
        <v>4.5023160593992309</v>
      </c>
      <c r="M131" s="221">
        <f t="shared" si="108"/>
        <v>9.2835259628398337E-2</v>
      </c>
    </row>
    <row r="132" spans="1:13" ht="20.100000000000001" customHeight="1" thickBot="1" x14ac:dyDescent="0.3">
      <c r="A132" s="23"/>
      <c r="B132" t="s">
        <v>85</v>
      </c>
      <c r="C132" s="222">
        <f t="shared" si="137"/>
        <v>4.1623226960790083</v>
      </c>
      <c r="D132" s="223">
        <f t="shared" si="137"/>
        <v>3.8915702170283808</v>
      </c>
      <c r="E132" s="223">
        <f t="shared" si="137"/>
        <v>3.874407334071523</v>
      </c>
      <c r="F132" s="223">
        <f t="shared" si="137"/>
        <v>4.2834499211833652</v>
      </c>
      <c r="G132" s="223">
        <f t="shared" ref="G132:H132" si="166">G85/G38</f>
        <v>3.7529851266160175</v>
      </c>
      <c r="H132" s="223">
        <f t="shared" si="166"/>
        <v>3.8161204085975133</v>
      </c>
      <c r="I132" s="223">
        <f t="shared" ref="I132" si="167">I85/I38</f>
        <v>4.1666943516857069</v>
      </c>
      <c r="J132" s="116">
        <f t="shared" si="137"/>
        <v>4.3052471404133454</v>
      </c>
      <c r="K132" s="173">
        <f t="shared" si="137"/>
        <v>4.9879530129375738</v>
      </c>
      <c r="M132" s="33">
        <f t="shared" si="108"/>
        <v>0.15857530363719885</v>
      </c>
    </row>
    <row r="133" spans="1:13" ht="20.100000000000001" customHeight="1" thickBot="1" x14ac:dyDescent="0.3">
      <c r="A133" s="5" t="s">
        <v>6</v>
      </c>
      <c r="B133" s="6"/>
      <c r="C133" s="111">
        <f t="shared" si="137"/>
        <v>4.721032914532131</v>
      </c>
      <c r="D133" s="130">
        <f t="shared" si="137"/>
        <v>5.2663767289432464</v>
      </c>
      <c r="E133" s="130">
        <f t="shared" si="137"/>
        <v>5.8535288582290521</v>
      </c>
      <c r="F133" s="130">
        <f t="shared" si="137"/>
        <v>6.0191776162717172</v>
      </c>
      <c r="G133" s="130">
        <f t="shared" ref="G133:H133" si="168">G86/G39</f>
        <v>5.2108803360939211</v>
      </c>
      <c r="H133" s="130">
        <f t="shared" si="168"/>
        <v>5.2995905110737507</v>
      </c>
      <c r="I133" s="130">
        <f t="shared" ref="I133" si="169">I86/I39</f>
        <v>6.0028549767839143</v>
      </c>
      <c r="J133" s="122">
        <f t="shared" si="137"/>
        <v>6.3107394432649437</v>
      </c>
      <c r="K133" s="174">
        <f t="shared" si="137"/>
        <v>7.0715987890903111</v>
      </c>
      <c r="M133" s="22">
        <f t="shared" si="108"/>
        <v>0.12056579940681672</v>
      </c>
    </row>
    <row r="134" spans="1:13" ht="20.100000000000001" customHeight="1" x14ac:dyDescent="0.25">
      <c r="A134" s="23"/>
      <c r="B134" t="s">
        <v>84</v>
      </c>
      <c r="C134" s="222">
        <f t="shared" ref="C134:K141" si="170">C87/C40</f>
        <v>4.5598195089274833</v>
      </c>
      <c r="D134" s="223">
        <f t="shared" si="170"/>
        <v>5.1058624079565424</v>
      </c>
      <c r="E134" s="223">
        <f t="shared" si="170"/>
        <v>5.6401367347999942</v>
      </c>
      <c r="F134" s="223">
        <f t="shared" si="170"/>
        <v>5.7877716159014421</v>
      </c>
      <c r="G134" s="223">
        <f t="shared" ref="G134:H134" si="171">G87/G40</f>
        <v>5.0455744968725238</v>
      </c>
      <c r="H134" s="223">
        <f t="shared" si="171"/>
        <v>5.1280016920231288</v>
      </c>
      <c r="I134" s="223">
        <f t="shared" ref="I134" si="172">I87/I40</f>
        <v>5.8662102812383345</v>
      </c>
      <c r="J134" s="116">
        <f t="shared" si="170"/>
        <v>6.1737959694430868</v>
      </c>
      <c r="K134" s="173">
        <f t="shared" si="170"/>
        <v>6.9817551616844202</v>
      </c>
      <c r="M134" s="221">
        <f t="shared" si="108"/>
        <v>0.13086911136038337</v>
      </c>
    </row>
    <row r="135" spans="1:13" ht="20.100000000000001" customHeight="1" thickBot="1" x14ac:dyDescent="0.3">
      <c r="A135" s="23"/>
      <c r="B135" t="s">
        <v>85</v>
      </c>
      <c r="C135" s="222">
        <f t="shared" si="170"/>
        <v>5.1458242243880852</v>
      </c>
      <c r="D135" s="223">
        <f t="shared" si="170"/>
        <v>5.7257321272227033</v>
      </c>
      <c r="E135" s="223">
        <f t="shared" si="170"/>
        <v>6.5239417624862801</v>
      </c>
      <c r="F135" s="223">
        <f t="shared" si="170"/>
        <v>6.7535079756300425</v>
      </c>
      <c r="G135" s="223">
        <f t="shared" ref="G135:H135" si="173">G88/G41</f>
        <v>5.7534669784268271</v>
      </c>
      <c r="H135" s="223">
        <f t="shared" si="173"/>
        <v>5.8753001646754095</v>
      </c>
      <c r="I135" s="223">
        <f t="shared" ref="I135" si="174">I88/I41</f>
        <v>6.4351494119590305</v>
      </c>
      <c r="J135" s="116">
        <f t="shared" si="170"/>
        <v>6.7265878647545936</v>
      </c>
      <c r="K135" s="173">
        <f t="shared" si="170"/>
        <v>7.3532571619409861</v>
      </c>
      <c r="M135" s="33">
        <f t="shared" si="108"/>
        <v>9.316302853486258E-2</v>
      </c>
    </row>
    <row r="136" spans="1:13" ht="20.100000000000001" customHeight="1" thickBot="1" x14ac:dyDescent="0.3">
      <c r="A136" s="5" t="s">
        <v>7</v>
      </c>
      <c r="B136" s="6"/>
      <c r="C136" s="111">
        <f t="shared" si="170"/>
        <v>13.606317179877836</v>
      </c>
      <c r="D136" s="130">
        <f t="shared" si="170"/>
        <v>12.864860068951531</v>
      </c>
      <c r="E136" s="130">
        <f t="shared" si="170"/>
        <v>15.569859982213398</v>
      </c>
      <c r="F136" s="130">
        <f t="shared" si="170"/>
        <v>14.675860440346899</v>
      </c>
      <c r="G136" s="130">
        <f t="shared" ref="G136:H136" si="175">G89/G42</f>
        <v>13.064319030268306</v>
      </c>
      <c r="H136" s="130">
        <f t="shared" si="175"/>
        <v>12.607329984578895</v>
      </c>
      <c r="I136" s="130">
        <f t="shared" ref="I136" si="176">I89/I42</f>
        <v>13.334914412467912</v>
      </c>
      <c r="J136" s="122">
        <f t="shared" si="170"/>
        <v>14.38930148747183</v>
      </c>
      <c r="K136" s="174">
        <f t="shared" si="170"/>
        <v>17.51182859723486</v>
      </c>
      <c r="M136" s="22">
        <f t="shared" si="108"/>
        <v>0.21700338355421114</v>
      </c>
    </row>
    <row r="137" spans="1:13" ht="20.100000000000001" customHeight="1" x14ac:dyDescent="0.25">
      <c r="A137" s="23"/>
      <c r="B137" t="s">
        <v>84</v>
      </c>
      <c r="C137" s="222">
        <f t="shared" si="170"/>
        <v>14.350304107937331</v>
      </c>
      <c r="D137" s="223">
        <f t="shared" si="170"/>
        <v>13.254032344608516</v>
      </c>
      <c r="E137" s="223">
        <f t="shared" si="170"/>
        <v>16.005821971273939</v>
      </c>
      <c r="F137" s="223">
        <f t="shared" si="170"/>
        <v>14.962971699296874</v>
      </c>
      <c r="G137" s="223">
        <f t="shared" ref="G137:H137" si="177">G90/G43</f>
        <v>13.322338568935427</v>
      </c>
      <c r="H137" s="223">
        <f t="shared" si="177"/>
        <v>12.841002476640774</v>
      </c>
      <c r="I137" s="223">
        <f t="shared" ref="I137" si="178">I90/I43</f>
        <v>13.493080041503479</v>
      </c>
      <c r="J137" s="116">
        <f t="shared" si="170"/>
        <v>14.493358267803202</v>
      </c>
      <c r="K137" s="173">
        <f t="shared" si="170"/>
        <v>17.640305577759644</v>
      </c>
      <c r="M137" s="221">
        <f t="shared" si="108"/>
        <v>0.21713030560676488</v>
      </c>
    </row>
    <row r="138" spans="1:13" ht="20.100000000000001" customHeight="1" thickBot="1" x14ac:dyDescent="0.3">
      <c r="A138" s="23"/>
      <c r="B138" t="s">
        <v>85</v>
      </c>
      <c r="C138" s="222">
        <f t="shared" si="170"/>
        <v>5.5137378600481446</v>
      </c>
      <c r="D138" s="223">
        <f t="shared" si="170"/>
        <v>6.1936626195732156</v>
      </c>
      <c r="E138" s="223">
        <f t="shared" si="170"/>
        <v>6.5642748365134818</v>
      </c>
      <c r="F138" s="223">
        <f t="shared" si="170"/>
        <v>7.7352744919623904</v>
      </c>
      <c r="G138" s="223">
        <f t="shared" ref="G138:H138" si="179">G91/G44</f>
        <v>8.2624648876404496</v>
      </c>
      <c r="H138" s="223">
        <f t="shared" si="179"/>
        <v>6.8024935912374742</v>
      </c>
      <c r="I138" s="223">
        <f t="shared" ref="I138" si="180">I91/I44</f>
        <v>10.173739791716983</v>
      </c>
      <c r="J138" s="116">
        <f t="shared" si="170"/>
        <v>10.260131530310977</v>
      </c>
      <c r="K138" s="173">
        <f t="shared" si="170"/>
        <v>11.587382189786892</v>
      </c>
      <c r="M138" s="33">
        <f t="shared" si="108"/>
        <v>0.12936000435812026</v>
      </c>
    </row>
    <row r="139" spans="1:13" ht="20.100000000000001" customHeight="1" thickBot="1" x14ac:dyDescent="0.3">
      <c r="A139" s="72" t="s">
        <v>20</v>
      </c>
      <c r="B139" s="98"/>
      <c r="C139" s="112">
        <f t="shared" si="170"/>
        <v>4.7569112942824816</v>
      </c>
      <c r="D139" s="113">
        <f t="shared" si="170"/>
        <v>5.1415914345030833</v>
      </c>
      <c r="E139" s="113">
        <f t="shared" si="170"/>
        <v>5.4155944930994329</v>
      </c>
      <c r="F139" s="113">
        <f t="shared" si="170"/>
        <v>5.4857998961083991</v>
      </c>
      <c r="G139" s="113">
        <f t="shared" ref="G139:H139" si="181">G92/G45</f>
        <v>4.8001473258470018</v>
      </c>
      <c r="H139" s="113">
        <f t="shared" si="181"/>
        <v>4.927343918472844</v>
      </c>
      <c r="I139" s="113">
        <f t="shared" ref="I139" si="182">I92/I45</f>
        <v>5.7101078473977855</v>
      </c>
      <c r="J139" s="167">
        <f t="shared" si="170"/>
        <v>6.0851788301580694</v>
      </c>
      <c r="K139" s="187">
        <f t="shared" si="170"/>
        <v>6.9774658636812905</v>
      </c>
      <c r="M139" s="125">
        <f t="shared" si="108"/>
        <v>0.14663283667212176</v>
      </c>
    </row>
    <row r="140" spans="1:13" ht="20.100000000000001" customHeight="1" x14ac:dyDescent="0.25">
      <c r="A140" s="23"/>
      <c r="B140" t="s">
        <v>84</v>
      </c>
      <c r="C140" s="282">
        <f t="shared" si="170"/>
        <v>4.1281331506122632</v>
      </c>
      <c r="D140" s="283">
        <f t="shared" si="170"/>
        <v>4.474090918187315</v>
      </c>
      <c r="E140" s="283">
        <f t="shared" si="170"/>
        <v>4.7237006255893252</v>
      </c>
      <c r="F140" s="283">
        <f t="shared" si="170"/>
        <v>4.6644637939891123</v>
      </c>
      <c r="G140" s="283">
        <f t="shared" ref="G140:H140" si="183">G93/G46</f>
        <v>4.1303115336817093</v>
      </c>
      <c r="H140" s="283">
        <f t="shared" si="183"/>
        <v>4.2761958485544378</v>
      </c>
      <c r="I140" s="283">
        <f t="shared" ref="I140" si="184">I93/I46</f>
        <v>4.9374537415629014</v>
      </c>
      <c r="J140" s="284">
        <f t="shared" si="170"/>
        <v>5.2306267697778601</v>
      </c>
      <c r="K140" s="286">
        <f t="shared" si="170"/>
        <v>5.9314682013704356</v>
      </c>
      <c r="M140" s="221">
        <f t="shared" si="108"/>
        <v>0.1339880405235527</v>
      </c>
    </row>
    <row r="141" spans="1:13" ht="20.100000000000001" customHeight="1" thickBot="1" x14ac:dyDescent="0.3">
      <c r="A141" s="30"/>
      <c r="B141" s="24" t="s">
        <v>85</v>
      </c>
      <c r="C141" s="224">
        <f t="shared" si="170"/>
        <v>5.5421843588111157</v>
      </c>
      <c r="D141" s="225">
        <f t="shared" si="170"/>
        <v>5.9504971717461377</v>
      </c>
      <c r="E141" s="225">
        <f t="shared" si="170"/>
        <v>6.3398117121222475</v>
      </c>
      <c r="F141" s="225">
        <f t="shared" si="170"/>
        <v>6.6284046144894235</v>
      </c>
      <c r="G141" s="225">
        <f t="shared" ref="G141:H141" si="185">G94/G47</f>
        <v>5.6970768792299262</v>
      </c>
      <c r="H141" s="225">
        <f t="shared" si="185"/>
        <v>5.7936494226773991</v>
      </c>
      <c r="I141" s="225">
        <f t="shared" ref="I141" si="186">I94/I47</f>
        <v>6.6838240554319004</v>
      </c>
      <c r="J141" s="119">
        <f t="shared" si="170"/>
        <v>7.1340033413084756</v>
      </c>
      <c r="K141" s="288">
        <f t="shared" si="170"/>
        <v>8.2314772238781053</v>
      </c>
      <c r="M141" s="33">
        <f t="shared" si="108"/>
        <v>0.1538370295139696</v>
      </c>
    </row>
  </sheetData>
  <mergeCells count="51">
    <mergeCell ref="G99:G100"/>
    <mergeCell ref="H5:H6"/>
    <mergeCell ref="I5:I6"/>
    <mergeCell ref="T52:T53"/>
    <mergeCell ref="T5:T6"/>
    <mergeCell ref="R5:R6"/>
    <mergeCell ref="M99:M100"/>
    <mergeCell ref="G5:G6"/>
    <mergeCell ref="Q5:Q6"/>
    <mergeCell ref="G52:G53"/>
    <mergeCell ref="Q52:Q53"/>
    <mergeCell ref="K5:K6"/>
    <mergeCell ref="K52:K53"/>
    <mergeCell ref="K99:K100"/>
    <mergeCell ref="W52:X52"/>
    <mergeCell ref="A99:B100"/>
    <mergeCell ref="C99:C100"/>
    <mergeCell ref="D99:D100"/>
    <mergeCell ref="E99:E100"/>
    <mergeCell ref="F99:F100"/>
    <mergeCell ref="H99:H100"/>
    <mergeCell ref="J52:J53"/>
    <mergeCell ref="M52:M53"/>
    <mergeCell ref="N52:N53"/>
    <mergeCell ref="O52:O53"/>
    <mergeCell ref="P52:P53"/>
    <mergeCell ref="J99:J100"/>
    <mergeCell ref="S52:S53"/>
    <mergeCell ref="I99:I100"/>
    <mergeCell ref="U52:U53"/>
    <mergeCell ref="W5:X5"/>
    <mergeCell ref="A52:B53"/>
    <mergeCell ref="C52:C53"/>
    <mergeCell ref="D52:D53"/>
    <mergeCell ref="E52:E53"/>
    <mergeCell ref="F52:F53"/>
    <mergeCell ref="H52:H53"/>
    <mergeCell ref="J5:J6"/>
    <mergeCell ref="M5:M6"/>
    <mergeCell ref="N5:N6"/>
    <mergeCell ref="O5:O6"/>
    <mergeCell ref="P5:P6"/>
    <mergeCell ref="R52:R53"/>
    <mergeCell ref="S5:S6"/>
    <mergeCell ref="I52:I53"/>
    <mergeCell ref="A5:B6"/>
    <mergeCell ref="C5:C6"/>
    <mergeCell ref="D5:D6"/>
    <mergeCell ref="E5:E6"/>
    <mergeCell ref="F5:F6"/>
    <mergeCell ref="U5:U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1CBA7F4-E7C0-4003-A818-2FD4B5288A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M101:M141</xm:sqref>
        </x14:conditionalFormatting>
        <x14:conditionalFormatting xmlns:xm="http://schemas.microsoft.com/office/excel/2006/main">
          <x14:cfRule type="iconSet" priority="3" id="{FCC5FE78-5EC8-4061-9086-8B992A5C71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W7:X47</xm:sqref>
        </x14:conditionalFormatting>
        <x14:conditionalFormatting xmlns:xm="http://schemas.microsoft.com/office/excel/2006/main">
          <x14:cfRule type="iconSet" priority="2" id="{893FE4A0-3C01-4483-B917-4F8F5085363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W54:X94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91D0-23DB-4D1C-A2B1-A0C223810BC2}">
  <dimension ref="A1:X141"/>
  <sheetViews>
    <sheetView topLeftCell="F1" workbookViewId="0">
      <selection activeCell="M110" sqref="M110:M111"/>
    </sheetView>
  </sheetViews>
  <sheetFormatPr defaultRowHeight="15" x14ac:dyDescent="0.25"/>
  <cols>
    <col min="1" max="1" width="3.42578125" customWidth="1"/>
    <col min="2" max="2" width="19.5703125" customWidth="1"/>
    <col min="3" max="10" width="11.140625" customWidth="1"/>
    <col min="11" max="11" width="11.85546875" customWidth="1"/>
    <col min="12" max="12" width="2.5703125" customWidth="1"/>
    <col min="13" max="20" width="10.7109375" customWidth="1"/>
    <col min="21" max="21" width="11.85546875" customWidth="1"/>
    <col min="22" max="22" width="2.5703125" customWidth="1"/>
    <col min="23" max="24" width="11.140625" customWidth="1"/>
  </cols>
  <sheetData>
    <row r="1" spans="1:24" x14ac:dyDescent="0.25">
      <c r="A1" s="1" t="s">
        <v>59</v>
      </c>
    </row>
    <row r="2" spans="1:24" x14ac:dyDescent="0.25">
      <c r="A2" s="1"/>
    </row>
    <row r="3" spans="1:24" x14ac:dyDescent="0.25">
      <c r="A3" s="1" t="s">
        <v>21</v>
      </c>
      <c r="M3" s="1" t="s">
        <v>23</v>
      </c>
      <c r="W3" s="1" t="s">
        <v>93</v>
      </c>
    </row>
    <row r="4" spans="1:24" ht="15.75" thickBot="1" x14ac:dyDescent="0.3"/>
    <row r="5" spans="1:24" ht="24" customHeight="1" x14ac:dyDescent="0.25">
      <c r="A5" s="420" t="s">
        <v>35</v>
      </c>
      <c r="B5" s="450"/>
      <c r="C5" s="422">
        <v>2016</v>
      </c>
      <c r="D5" s="424">
        <v>2017</v>
      </c>
      <c r="E5" s="424">
        <v>2018</v>
      </c>
      <c r="F5" s="424">
        <v>2019</v>
      </c>
      <c r="G5" s="424">
        <v>2020</v>
      </c>
      <c r="H5" s="424">
        <v>2021</v>
      </c>
      <c r="I5" s="424">
        <v>2022</v>
      </c>
      <c r="J5" s="426">
        <v>2023</v>
      </c>
      <c r="K5" s="470">
        <v>2024</v>
      </c>
      <c r="M5" s="466">
        <v>2016</v>
      </c>
      <c r="N5" s="424">
        <v>2017</v>
      </c>
      <c r="O5" s="424">
        <v>2018</v>
      </c>
      <c r="P5" s="447">
        <v>2019</v>
      </c>
      <c r="Q5" s="426">
        <v>2020</v>
      </c>
      <c r="R5" s="426">
        <v>2021</v>
      </c>
      <c r="S5" s="426">
        <v>2022</v>
      </c>
      <c r="T5" s="426">
        <v>2023</v>
      </c>
      <c r="U5" s="457">
        <v>2024</v>
      </c>
      <c r="W5" s="464" t="s">
        <v>86</v>
      </c>
      <c r="X5" s="465"/>
    </row>
    <row r="6" spans="1:24" ht="21.75" customHeight="1" thickBot="1" x14ac:dyDescent="0.3">
      <c r="A6" s="451"/>
      <c r="B6" s="452"/>
      <c r="C6" s="453"/>
      <c r="D6" s="444"/>
      <c r="E6" s="444"/>
      <c r="F6" s="444"/>
      <c r="G6" s="444"/>
      <c r="H6" s="444"/>
      <c r="I6" s="444"/>
      <c r="J6" s="449"/>
      <c r="K6" s="471"/>
      <c r="M6" s="467"/>
      <c r="N6" s="444"/>
      <c r="O6" s="444"/>
      <c r="P6" s="468"/>
      <c r="Q6" s="449"/>
      <c r="R6" s="449"/>
      <c r="S6" s="449"/>
      <c r="T6" s="449"/>
      <c r="U6" s="458"/>
      <c r="W6" s="127" t="s">
        <v>0</v>
      </c>
      <c r="X6" s="128" t="s">
        <v>37</v>
      </c>
    </row>
    <row r="7" spans="1:24" ht="20.100000000000001" customHeight="1" thickBot="1" x14ac:dyDescent="0.3">
      <c r="A7" s="5" t="s">
        <v>10</v>
      </c>
      <c r="B7" s="6"/>
      <c r="C7" s="12">
        <v>13923523</v>
      </c>
      <c r="D7" s="13">
        <v>14250667</v>
      </c>
      <c r="E7" s="13">
        <v>14740881</v>
      </c>
      <c r="F7" s="13">
        <v>15427097</v>
      </c>
      <c r="G7" s="13">
        <v>16506960</v>
      </c>
      <c r="H7" s="13">
        <v>16927304</v>
      </c>
      <c r="I7" s="13">
        <v>16428880.964</v>
      </c>
      <c r="J7" s="13">
        <v>15496123.509</v>
      </c>
      <c r="K7" s="155">
        <v>13713938.695000002</v>
      </c>
      <c r="M7" s="131">
        <f t="shared" ref="M7:U7" si="0">C7/C45</f>
        <v>0.16536349576249246</v>
      </c>
      <c r="N7" s="234">
        <f t="shared" si="0"/>
        <v>0.16833139212026724</v>
      </c>
      <c r="O7" s="20">
        <f t="shared" si="0"/>
        <v>0.17126180081872189</v>
      </c>
      <c r="P7" s="20">
        <f t="shared" si="0"/>
        <v>0.1698304316496147</v>
      </c>
      <c r="Q7" s="20">
        <f t="shared" si="0"/>
        <v>0.17460757547808103</v>
      </c>
      <c r="R7" s="351">
        <f t="shared" si="0"/>
        <v>0.16913629499685798</v>
      </c>
      <c r="S7" s="351">
        <f t="shared" si="0"/>
        <v>0.16839517927939734</v>
      </c>
      <c r="T7" s="351">
        <f t="shared" si="0"/>
        <v>0.16181265465233327</v>
      </c>
      <c r="U7" s="215">
        <f t="shared" si="0"/>
        <v>0.14529412174595338</v>
      </c>
      <c r="W7" s="100">
        <f>(K7-J7)/J7</f>
        <v>-0.11500842858957092</v>
      </c>
      <c r="X7" s="99">
        <f>(U7-T7)*100</f>
        <v>-1.651853290637989</v>
      </c>
    </row>
    <row r="8" spans="1:24" ht="20.100000000000001" customHeight="1" x14ac:dyDescent="0.25">
      <c r="A8" s="23"/>
      <c r="B8" t="s">
        <v>84</v>
      </c>
      <c r="C8" s="9">
        <v>381068</v>
      </c>
      <c r="D8" s="10">
        <v>358757</v>
      </c>
      <c r="E8" s="10">
        <v>453395</v>
      </c>
      <c r="F8" s="10">
        <v>486953</v>
      </c>
      <c r="G8" s="10">
        <v>446178</v>
      </c>
      <c r="H8" s="10">
        <v>591382</v>
      </c>
      <c r="I8" s="10">
        <v>831163.81200000003</v>
      </c>
      <c r="J8" s="10">
        <v>930771.62700000021</v>
      </c>
      <c r="K8" s="156">
        <v>811887.21699999971</v>
      </c>
      <c r="M8" s="75">
        <f t="shared" ref="M8:U8" si="1">C8/C7</f>
        <v>2.7368648006686237E-2</v>
      </c>
      <c r="N8" s="36">
        <f t="shared" si="1"/>
        <v>2.5174751469527707E-2</v>
      </c>
      <c r="O8" s="17">
        <f t="shared" si="1"/>
        <v>3.0757659599857025E-2</v>
      </c>
      <c r="P8" s="17">
        <f t="shared" si="1"/>
        <v>3.156478500135184E-2</v>
      </c>
      <c r="Q8" s="17">
        <f t="shared" si="1"/>
        <v>2.7029689294697509E-2</v>
      </c>
      <c r="R8" s="346">
        <f t="shared" si="1"/>
        <v>3.4936573479155332E-2</v>
      </c>
      <c r="S8" s="346">
        <f t="shared" si="1"/>
        <v>5.0591626649514269E-2</v>
      </c>
      <c r="T8" s="346">
        <f t="shared" si="1"/>
        <v>6.0064804366034966E-2</v>
      </c>
      <c r="U8" s="76">
        <f t="shared" si="1"/>
        <v>5.9201607580177361E-2</v>
      </c>
      <c r="W8" s="105">
        <f t="shared" ref="W8:W47" si="2">(K8-J8)/J8</f>
        <v>-0.12772672323841741</v>
      </c>
      <c r="X8" s="102">
        <f t="shared" ref="X8:X47" si="3">(U8-T8)*100</f>
        <v>-8.6319678585760479E-2</v>
      </c>
    </row>
    <row r="9" spans="1:24" ht="20.100000000000001" customHeight="1" thickBot="1" x14ac:dyDescent="0.3">
      <c r="A9" s="23"/>
      <c r="B9" t="s">
        <v>85</v>
      </c>
      <c r="C9" s="9">
        <v>13542455</v>
      </c>
      <c r="D9" s="10">
        <v>13891910</v>
      </c>
      <c r="E9" s="10">
        <v>14287486</v>
      </c>
      <c r="F9" s="10">
        <v>14940144</v>
      </c>
      <c r="G9" s="10">
        <v>16060782</v>
      </c>
      <c r="H9" s="10">
        <v>16335922</v>
      </c>
      <c r="I9" s="10">
        <v>15597717.151999999</v>
      </c>
      <c r="J9" s="10">
        <v>14565351.881999999</v>
      </c>
      <c r="K9" s="156">
        <v>12902051.478000002</v>
      </c>
      <c r="M9" s="75">
        <f t="shared" ref="M9:U9" si="4">C9/C7</f>
        <v>0.97263135199331374</v>
      </c>
      <c r="N9" s="36">
        <f t="shared" si="4"/>
        <v>0.97482524853047225</v>
      </c>
      <c r="O9" s="17">
        <f t="shared" si="4"/>
        <v>0.96924234040014301</v>
      </c>
      <c r="P9" s="17">
        <f t="shared" si="4"/>
        <v>0.96843521499864815</v>
      </c>
      <c r="Q9" s="17">
        <f t="shared" si="4"/>
        <v>0.97297031070530249</v>
      </c>
      <c r="R9" s="346">
        <f t="shared" si="4"/>
        <v>0.96506342652084465</v>
      </c>
      <c r="S9" s="346">
        <f t="shared" si="4"/>
        <v>0.94940837335048567</v>
      </c>
      <c r="T9" s="346">
        <f t="shared" si="4"/>
        <v>0.93993519563396499</v>
      </c>
      <c r="U9" s="76">
        <f t="shared" si="4"/>
        <v>0.94079839241982266</v>
      </c>
      <c r="W9" s="103">
        <f t="shared" si="2"/>
        <v>-0.11419568970767674</v>
      </c>
      <c r="X9" s="102">
        <f t="shared" si="3"/>
        <v>8.6319678585766724E-2</v>
      </c>
    </row>
    <row r="10" spans="1:24" ht="20.100000000000001" customHeight="1" thickBot="1" x14ac:dyDescent="0.3">
      <c r="A10" s="5" t="s">
        <v>17</v>
      </c>
      <c r="B10" s="6"/>
      <c r="C10" s="12">
        <v>174272</v>
      </c>
      <c r="D10" s="13">
        <v>210679</v>
      </c>
      <c r="E10" s="13">
        <v>127287</v>
      </c>
      <c r="F10" s="13">
        <v>120389</v>
      </c>
      <c r="G10" s="13">
        <v>121021</v>
      </c>
      <c r="H10" s="13">
        <v>141038</v>
      </c>
      <c r="I10" s="13">
        <v>135145.299</v>
      </c>
      <c r="J10" s="13">
        <v>144422.05899999995</v>
      </c>
      <c r="K10" s="155">
        <v>164838.28399999999</v>
      </c>
      <c r="M10" s="131">
        <f t="shared" ref="M10:U10" si="5">C10/C45</f>
        <v>2.069751106348665E-3</v>
      </c>
      <c r="N10" s="234">
        <f t="shared" si="5"/>
        <v>2.4885775073198876E-3</v>
      </c>
      <c r="O10" s="20">
        <f t="shared" si="5"/>
        <v>1.47883975461254E-3</v>
      </c>
      <c r="P10" s="20">
        <f t="shared" si="5"/>
        <v>1.3253119388479545E-3</v>
      </c>
      <c r="Q10" s="20">
        <f t="shared" si="5"/>
        <v>1.2801377959317066E-3</v>
      </c>
      <c r="R10" s="351">
        <f t="shared" si="5"/>
        <v>1.4092406430325146E-3</v>
      </c>
      <c r="S10" s="351">
        <f t="shared" si="5"/>
        <v>1.3852323176326569E-3</v>
      </c>
      <c r="T10" s="351">
        <f t="shared" si="5"/>
        <v>1.5080750191216027E-3</v>
      </c>
      <c r="U10" s="215">
        <f t="shared" si="5"/>
        <v>1.7464008142767939E-3</v>
      </c>
      <c r="W10" s="100">
        <f t="shared" si="2"/>
        <v>0.14136500435851038</v>
      </c>
      <c r="X10" s="99">
        <f t="shared" si="3"/>
        <v>2.383257951551912E-2</v>
      </c>
    </row>
    <row r="11" spans="1:24" ht="20.100000000000001" customHeight="1" x14ac:dyDescent="0.25">
      <c r="A11" s="23"/>
      <c r="B11" t="s">
        <v>84</v>
      </c>
      <c r="C11" s="9">
        <v>157229</v>
      </c>
      <c r="D11" s="10">
        <v>187425</v>
      </c>
      <c r="E11" s="10">
        <v>93946</v>
      </c>
      <c r="F11" s="10">
        <v>78996</v>
      </c>
      <c r="G11" s="10">
        <v>80861</v>
      </c>
      <c r="H11" s="10">
        <v>85208</v>
      </c>
      <c r="I11" s="10">
        <v>75852.434000000008</v>
      </c>
      <c r="J11" s="10">
        <v>81400.129999999976</v>
      </c>
      <c r="K11" s="156">
        <v>96074.27</v>
      </c>
      <c r="M11" s="75">
        <f t="shared" ref="M11:U11" si="6">C11/C10</f>
        <v>0.90220459970620637</v>
      </c>
      <c r="N11" s="36">
        <f t="shared" si="6"/>
        <v>0.88962355051998543</v>
      </c>
      <c r="O11" s="17">
        <f t="shared" si="6"/>
        <v>0.73806437420946369</v>
      </c>
      <c r="P11" s="17">
        <f t="shared" si="6"/>
        <v>0.65617290616252311</v>
      </c>
      <c r="Q11" s="17">
        <f t="shared" si="6"/>
        <v>0.668156766181076</v>
      </c>
      <c r="R11" s="346">
        <f t="shared" si="6"/>
        <v>0.60414923637601214</v>
      </c>
      <c r="S11" s="346">
        <f t="shared" si="6"/>
        <v>0.56126579734009108</v>
      </c>
      <c r="T11" s="346">
        <f t="shared" si="6"/>
        <v>0.5636267102382192</v>
      </c>
      <c r="U11" s="76">
        <f t="shared" si="6"/>
        <v>0.5828395422995305</v>
      </c>
      <c r="W11" s="105">
        <f t="shared" si="2"/>
        <v>0.18027170226878056</v>
      </c>
      <c r="X11" s="102">
        <f t="shared" si="3"/>
        <v>1.9212832061311302</v>
      </c>
    </row>
    <row r="12" spans="1:24" ht="20.100000000000001" customHeight="1" thickBot="1" x14ac:dyDescent="0.3">
      <c r="A12" s="23"/>
      <c r="B12" t="s">
        <v>85</v>
      </c>
      <c r="C12" s="9">
        <v>17043</v>
      </c>
      <c r="D12" s="10">
        <v>23254</v>
      </c>
      <c r="E12" s="10">
        <v>33341</v>
      </c>
      <c r="F12" s="10">
        <v>41393</v>
      </c>
      <c r="G12" s="10">
        <v>40160</v>
      </c>
      <c r="H12" s="10">
        <v>55830</v>
      </c>
      <c r="I12" s="10">
        <v>59292.864999999991</v>
      </c>
      <c r="J12" s="10">
        <v>63021.928999999967</v>
      </c>
      <c r="K12" s="156">
        <v>68764.013999999996</v>
      </c>
      <c r="M12" s="75">
        <f t="shared" ref="M12:U12" si="7">C12/C10</f>
        <v>9.7795400293793605E-2</v>
      </c>
      <c r="N12" s="36">
        <f t="shared" si="7"/>
        <v>0.11037644948001461</v>
      </c>
      <c r="O12" s="17">
        <f t="shared" si="7"/>
        <v>0.26193562579053636</v>
      </c>
      <c r="P12" s="17">
        <f t="shared" si="7"/>
        <v>0.34382709383747684</v>
      </c>
      <c r="Q12" s="17">
        <f t="shared" si="7"/>
        <v>0.331843233818924</v>
      </c>
      <c r="R12" s="346">
        <f t="shared" si="7"/>
        <v>0.39585076362398786</v>
      </c>
      <c r="S12" s="346">
        <f t="shared" si="7"/>
        <v>0.43873420265990898</v>
      </c>
      <c r="T12" s="346">
        <f t="shared" si="7"/>
        <v>0.43637328976178069</v>
      </c>
      <c r="U12" s="76">
        <f t="shared" si="7"/>
        <v>0.41716045770046967</v>
      </c>
      <c r="W12" s="103">
        <f t="shared" si="2"/>
        <v>9.1112491970850834E-2</v>
      </c>
      <c r="X12" s="102">
        <f t="shared" si="3"/>
        <v>-1.9212832061311025</v>
      </c>
    </row>
    <row r="13" spans="1:24" ht="20.100000000000001" customHeight="1" thickBot="1" x14ac:dyDescent="0.3">
      <c r="A13" s="5" t="s">
        <v>14</v>
      </c>
      <c r="B13" s="6"/>
      <c r="C13" s="12">
        <v>8286318</v>
      </c>
      <c r="D13" s="13">
        <v>9244831</v>
      </c>
      <c r="E13" s="13">
        <v>9042959</v>
      </c>
      <c r="F13" s="13">
        <v>8375287</v>
      </c>
      <c r="G13" s="13">
        <v>9732336</v>
      </c>
      <c r="H13" s="13">
        <v>11137124</v>
      </c>
      <c r="I13" s="13">
        <v>11588959.969999995</v>
      </c>
      <c r="J13" s="13">
        <v>11925946.649999999</v>
      </c>
      <c r="K13" s="155">
        <v>12600763.164999997</v>
      </c>
      <c r="M13" s="131">
        <f t="shared" ref="M13:U13" si="8">C13/C45</f>
        <v>9.8412916865915676E-2</v>
      </c>
      <c r="N13" s="234">
        <f t="shared" si="8"/>
        <v>0.10920157436466674</v>
      </c>
      <c r="O13" s="20">
        <f t="shared" si="8"/>
        <v>0.10506247510375184</v>
      </c>
      <c r="P13" s="20">
        <f t="shared" si="8"/>
        <v>9.2200017047887009E-2</v>
      </c>
      <c r="Q13" s="20">
        <f t="shared" si="8"/>
        <v>0.10294685349077269</v>
      </c>
      <c r="R13" s="351">
        <f t="shared" si="8"/>
        <v>0.11128127020585127</v>
      </c>
      <c r="S13" s="351">
        <f t="shared" si="8"/>
        <v>0.11878623967671401</v>
      </c>
      <c r="T13" s="351">
        <f t="shared" si="8"/>
        <v>0.12453237647194858</v>
      </c>
      <c r="U13" s="215">
        <f t="shared" si="8"/>
        <v>0.13350043762809996</v>
      </c>
      <c r="W13" s="100">
        <f t="shared" si="2"/>
        <v>5.6583895166091393E-2</v>
      </c>
      <c r="X13" s="99">
        <f t="shared" si="3"/>
        <v>0.89680611561513834</v>
      </c>
    </row>
    <row r="14" spans="1:24" ht="20.100000000000001" customHeight="1" x14ac:dyDescent="0.25">
      <c r="A14" s="23"/>
      <c r="B14" t="s">
        <v>84</v>
      </c>
      <c r="C14" s="9">
        <v>1161317</v>
      </c>
      <c r="D14" s="10">
        <v>954592</v>
      </c>
      <c r="E14" s="10">
        <v>809004</v>
      </c>
      <c r="F14" s="10">
        <v>447947</v>
      </c>
      <c r="G14" s="10">
        <v>355278</v>
      </c>
      <c r="H14" s="10">
        <v>415043</v>
      </c>
      <c r="I14" s="10">
        <v>338662.37100000022</v>
      </c>
      <c r="J14" s="10">
        <v>332531.14200000011</v>
      </c>
      <c r="K14" s="156">
        <v>309401.06599999999</v>
      </c>
      <c r="M14" s="75">
        <f t="shared" ref="M14:U14" si="9">C14/C13</f>
        <v>0.14014873674893963</v>
      </c>
      <c r="N14" s="36">
        <f t="shared" si="9"/>
        <v>0.10325683617147788</v>
      </c>
      <c r="O14" s="17">
        <f t="shared" si="9"/>
        <v>8.9462309847915936E-2</v>
      </c>
      <c r="P14" s="17">
        <f t="shared" si="9"/>
        <v>5.3484376117499018E-2</v>
      </c>
      <c r="Q14" s="17">
        <f t="shared" si="9"/>
        <v>3.6504904886144496E-2</v>
      </c>
      <c r="R14" s="346">
        <f t="shared" si="9"/>
        <v>3.726662287319419E-2</v>
      </c>
      <c r="S14" s="346">
        <f t="shared" si="9"/>
        <v>2.9222844144486278E-2</v>
      </c>
      <c r="T14" s="346">
        <f t="shared" si="9"/>
        <v>2.7882997615120152E-2</v>
      </c>
      <c r="U14" s="76">
        <f t="shared" si="9"/>
        <v>2.4554152946814792E-2</v>
      </c>
      <c r="W14" s="105">
        <f t="shared" si="2"/>
        <v>-6.9557623568381785E-2</v>
      </c>
      <c r="X14" s="102">
        <f t="shared" si="3"/>
        <v>-0.33288446683053596</v>
      </c>
    </row>
    <row r="15" spans="1:24" ht="20.100000000000001" customHeight="1" thickBot="1" x14ac:dyDescent="0.3">
      <c r="A15" s="23"/>
      <c r="B15" t="s">
        <v>85</v>
      </c>
      <c r="C15" s="9">
        <v>7125001</v>
      </c>
      <c r="D15" s="10">
        <v>8290239</v>
      </c>
      <c r="E15" s="10">
        <v>8233955</v>
      </c>
      <c r="F15" s="10">
        <v>7927340</v>
      </c>
      <c r="G15" s="10">
        <v>9377058</v>
      </c>
      <c r="H15" s="10">
        <v>10722081</v>
      </c>
      <c r="I15" s="10">
        <v>11250297.598999996</v>
      </c>
      <c r="J15" s="10">
        <v>11593415.507999998</v>
      </c>
      <c r="K15" s="156">
        <v>12291362.098999998</v>
      </c>
      <c r="M15" s="75">
        <f t="shared" ref="M15:U15" si="10">C15/C13</f>
        <v>0.85985126325106032</v>
      </c>
      <c r="N15" s="36">
        <f t="shared" si="10"/>
        <v>0.89674316382852215</v>
      </c>
      <c r="O15" s="17">
        <f t="shared" si="10"/>
        <v>0.91053769015208408</v>
      </c>
      <c r="P15" s="17">
        <f t="shared" si="10"/>
        <v>0.94651562388250099</v>
      </c>
      <c r="Q15" s="17">
        <f t="shared" si="10"/>
        <v>0.96349509511385545</v>
      </c>
      <c r="R15" s="346">
        <f t="shared" si="10"/>
        <v>0.96273337712680584</v>
      </c>
      <c r="S15" s="346">
        <f t="shared" si="10"/>
        <v>0.97077715585551383</v>
      </c>
      <c r="T15" s="346">
        <f t="shared" si="10"/>
        <v>0.97211700238487975</v>
      </c>
      <c r="U15" s="76">
        <f t="shared" si="10"/>
        <v>0.97544584705318527</v>
      </c>
      <c r="W15" s="103">
        <f t="shared" si="2"/>
        <v>6.0201981936935177E-2</v>
      </c>
      <c r="X15" s="102">
        <f t="shared" si="3"/>
        <v>0.33288446683055195</v>
      </c>
    </row>
    <row r="16" spans="1:24" ht="20.100000000000001" customHeight="1" thickBot="1" x14ac:dyDescent="0.3">
      <c r="A16" s="5" t="s">
        <v>8</v>
      </c>
      <c r="B16" s="6"/>
      <c r="C16" s="12">
        <v>68843</v>
      </c>
      <c r="D16" s="13">
        <v>42685</v>
      </c>
      <c r="E16" s="13">
        <v>135956</v>
      </c>
      <c r="F16" s="13">
        <v>183998</v>
      </c>
      <c r="G16" s="13">
        <v>53281</v>
      </c>
      <c r="H16" s="13"/>
      <c r="I16" s="13"/>
      <c r="J16" s="13"/>
      <c r="K16" s="155"/>
      <c r="M16" s="131">
        <f t="shared" ref="M16:U16" si="11">C16/C45</f>
        <v>8.1761772065714027E-4</v>
      </c>
      <c r="N16" s="234">
        <f t="shared" si="11"/>
        <v>5.042027487312423E-4</v>
      </c>
      <c r="O16" s="20">
        <f t="shared" si="11"/>
        <v>1.579557517092103E-3</v>
      </c>
      <c r="P16" s="20">
        <f t="shared" si="11"/>
        <v>2.0255567047167593E-3</v>
      </c>
      <c r="Q16" s="20">
        <f t="shared" si="11"/>
        <v>5.6359658162663724E-4</v>
      </c>
      <c r="R16" s="351">
        <f t="shared" si="11"/>
        <v>0</v>
      </c>
      <c r="S16" s="351">
        <f t="shared" si="11"/>
        <v>0</v>
      </c>
      <c r="T16" s="351">
        <f t="shared" si="11"/>
        <v>0</v>
      </c>
      <c r="U16" s="215">
        <f t="shared" si="11"/>
        <v>0</v>
      </c>
      <c r="W16" s="100"/>
      <c r="X16" s="99">
        <f t="shared" si="3"/>
        <v>0</v>
      </c>
    </row>
    <row r="17" spans="1:24" ht="20.100000000000001" customHeight="1" thickBot="1" x14ac:dyDescent="0.3">
      <c r="A17" s="23"/>
      <c r="B17" t="s">
        <v>84</v>
      </c>
      <c r="C17" s="9">
        <v>68843</v>
      </c>
      <c r="D17" s="10">
        <v>42685</v>
      </c>
      <c r="E17" s="10">
        <v>135956</v>
      </c>
      <c r="F17" s="10">
        <v>183998</v>
      </c>
      <c r="G17" s="10">
        <v>53281</v>
      </c>
      <c r="H17" s="10"/>
      <c r="I17" s="10"/>
      <c r="J17" s="10"/>
      <c r="K17" s="156"/>
      <c r="M17" s="75">
        <f>C17/C16</f>
        <v>1</v>
      </c>
      <c r="N17" s="36">
        <f>D17/D16</f>
        <v>1</v>
      </c>
      <c r="O17" s="17">
        <f>E17/E16</f>
        <v>1</v>
      </c>
      <c r="P17" s="17">
        <f>F17/F16</f>
        <v>1</v>
      </c>
      <c r="Q17" s="17">
        <f>G17/G16</f>
        <v>1</v>
      </c>
      <c r="R17" s="346"/>
      <c r="S17" s="346"/>
      <c r="T17" s="346"/>
      <c r="U17" s="76"/>
      <c r="W17" s="150"/>
      <c r="X17" s="102">
        <f t="shared" si="3"/>
        <v>0</v>
      </c>
    </row>
    <row r="18" spans="1:24" ht="20.100000000000001" customHeight="1" thickBot="1" x14ac:dyDescent="0.3">
      <c r="A18" s="5" t="s">
        <v>15</v>
      </c>
      <c r="B18" s="6"/>
      <c r="C18" s="12">
        <v>12210</v>
      </c>
      <c r="D18" s="13">
        <v>14609</v>
      </c>
      <c r="E18" s="13">
        <v>13775</v>
      </c>
      <c r="F18" s="13">
        <v>9955</v>
      </c>
      <c r="G18" s="13">
        <v>9151</v>
      </c>
      <c r="H18" s="13">
        <v>11208</v>
      </c>
      <c r="I18" s="13">
        <v>9194.7579999999998</v>
      </c>
      <c r="J18" s="13">
        <v>7743.9580000000005</v>
      </c>
      <c r="K18" s="155">
        <v>5491.2879999999986</v>
      </c>
      <c r="M18" s="131">
        <f t="shared" ref="M18:U18" si="12">C18/C45</f>
        <v>1.450127444943376E-4</v>
      </c>
      <c r="N18" s="234">
        <f t="shared" si="12"/>
        <v>1.7256408471862995E-4</v>
      </c>
      <c r="O18" s="20">
        <f t="shared" si="12"/>
        <v>1.6004004823578008E-4</v>
      </c>
      <c r="P18" s="20">
        <f t="shared" si="12"/>
        <v>1.095904140015399E-4</v>
      </c>
      <c r="Q18" s="20">
        <f t="shared" si="12"/>
        <v>9.6797588605044142E-5</v>
      </c>
      <c r="R18" s="351">
        <f t="shared" si="12"/>
        <v>1.119894576433899E-4</v>
      </c>
      <c r="S18" s="351">
        <f t="shared" si="12"/>
        <v>9.4245793443480504E-5</v>
      </c>
      <c r="T18" s="351">
        <f t="shared" si="12"/>
        <v>8.0863475356814392E-5</v>
      </c>
      <c r="U18" s="215">
        <f t="shared" si="12"/>
        <v>5.8178170761765423E-5</v>
      </c>
      <c r="W18" s="100">
        <f t="shared" si="2"/>
        <v>-0.29089388139760081</v>
      </c>
      <c r="X18" s="99">
        <f t="shared" si="3"/>
        <v>-2.2685304595048967E-3</v>
      </c>
    </row>
    <row r="19" spans="1:24" ht="20.100000000000001" customHeight="1" x14ac:dyDescent="0.25">
      <c r="A19" s="23"/>
      <c r="B19" t="s">
        <v>84</v>
      </c>
      <c r="C19" s="9">
        <v>8251</v>
      </c>
      <c r="D19" s="10">
        <v>10349</v>
      </c>
      <c r="E19" s="10">
        <v>11059</v>
      </c>
      <c r="F19" s="10">
        <v>7035</v>
      </c>
      <c r="G19" s="10">
        <v>5145</v>
      </c>
      <c r="H19" s="10">
        <v>6418</v>
      </c>
      <c r="I19" s="10">
        <v>5557.7199999999993</v>
      </c>
      <c r="J19" s="10">
        <v>3489.9210000000003</v>
      </c>
      <c r="K19" s="156">
        <v>1673.4779999999998</v>
      </c>
      <c r="M19" s="75">
        <f t="shared" ref="M19:U19" si="13">C19/C18</f>
        <v>0.67575757575757578</v>
      </c>
      <c r="N19" s="36">
        <f t="shared" si="13"/>
        <v>0.70839893216510375</v>
      </c>
      <c r="O19" s="17">
        <f t="shared" si="13"/>
        <v>0.80283121597096185</v>
      </c>
      <c r="P19" s="17">
        <f t="shared" si="13"/>
        <v>0.70668006027122054</v>
      </c>
      <c r="Q19" s="17">
        <f t="shared" si="13"/>
        <v>0.56223363566823303</v>
      </c>
      <c r="R19" s="346">
        <f t="shared" si="13"/>
        <v>0.5726266952177016</v>
      </c>
      <c r="S19" s="346">
        <f t="shared" si="13"/>
        <v>0.60444440190813065</v>
      </c>
      <c r="T19" s="346">
        <f t="shared" si="13"/>
        <v>0.45066373035597557</v>
      </c>
      <c r="U19" s="76">
        <f t="shared" si="13"/>
        <v>0.3047514535751904</v>
      </c>
      <c r="W19" s="105">
        <f t="shared" si="2"/>
        <v>-0.52048255533577992</v>
      </c>
      <c r="X19" s="102">
        <f t="shared" si="3"/>
        <v>-14.591227678078516</v>
      </c>
    </row>
    <row r="20" spans="1:24" ht="20.100000000000001" customHeight="1" thickBot="1" x14ac:dyDescent="0.3">
      <c r="A20" s="23"/>
      <c r="B20" t="s">
        <v>85</v>
      </c>
      <c r="C20" s="9">
        <v>3959</v>
      </c>
      <c r="D20" s="10">
        <v>4260</v>
      </c>
      <c r="E20" s="10">
        <v>2716</v>
      </c>
      <c r="F20" s="10">
        <v>2920</v>
      </c>
      <c r="G20" s="10">
        <v>4006</v>
      </c>
      <c r="H20" s="10">
        <v>4790</v>
      </c>
      <c r="I20" s="10">
        <v>3637.038</v>
      </c>
      <c r="J20" s="10">
        <v>4254.0370000000003</v>
      </c>
      <c r="K20" s="156">
        <v>3817.8099999999986</v>
      </c>
      <c r="M20" s="75">
        <f t="shared" ref="M20:U20" si="14">C20/C18</f>
        <v>0.32424242424242422</v>
      </c>
      <c r="N20" s="36">
        <f t="shared" si="14"/>
        <v>0.29160106783489631</v>
      </c>
      <c r="O20" s="17">
        <f t="shared" si="14"/>
        <v>0.19716878402903812</v>
      </c>
      <c r="P20" s="17">
        <f t="shared" si="14"/>
        <v>0.29331993972877951</v>
      </c>
      <c r="Q20" s="17">
        <f t="shared" si="14"/>
        <v>0.43776636433176702</v>
      </c>
      <c r="R20" s="346">
        <f t="shared" si="14"/>
        <v>0.42737330478229835</v>
      </c>
      <c r="S20" s="346">
        <f t="shared" si="14"/>
        <v>0.3955555980918693</v>
      </c>
      <c r="T20" s="346">
        <f t="shared" si="14"/>
        <v>0.54933626964402438</v>
      </c>
      <c r="U20" s="76">
        <f t="shared" si="14"/>
        <v>0.69524854642480949</v>
      </c>
      <c r="W20" s="103">
        <f t="shared" si="2"/>
        <v>-0.10254424209286418</v>
      </c>
      <c r="X20" s="102">
        <f t="shared" si="3"/>
        <v>14.591227678078511</v>
      </c>
    </row>
    <row r="21" spans="1:24" ht="20.100000000000001" customHeight="1" thickBot="1" x14ac:dyDescent="0.3">
      <c r="A21" s="5" t="s">
        <v>18</v>
      </c>
      <c r="B21" s="6"/>
      <c r="C21" s="12">
        <v>1041669</v>
      </c>
      <c r="D21" s="13">
        <v>717548</v>
      </c>
      <c r="E21" s="13">
        <v>967173</v>
      </c>
      <c r="F21" s="13">
        <v>806154</v>
      </c>
      <c r="G21" s="13">
        <v>478640</v>
      </c>
      <c r="H21" s="13">
        <v>349735</v>
      </c>
      <c r="I21" s="13">
        <v>252953.54499999993</v>
      </c>
      <c r="J21" s="13">
        <v>361490.2209999999</v>
      </c>
      <c r="K21" s="155">
        <v>408823.40600000019</v>
      </c>
      <c r="M21" s="131">
        <f t="shared" ref="M21:U21" si="15">C21/C45</f>
        <v>1.2371439848048497E-2</v>
      </c>
      <c r="N21" s="234">
        <f t="shared" si="15"/>
        <v>8.4758035362915655E-3</v>
      </c>
      <c r="O21" s="20">
        <f t="shared" si="15"/>
        <v>1.123676323574186E-2</v>
      </c>
      <c r="P21" s="20">
        <f t="shared" si="15"/>
        <v>8.8746108095426827E-3</v>
      </c>
      <c r="Q21" s="20">
        <f t="shared" si="15"/>
        <v>5.0629655567608267E-3</v>
      </c>
      <c r="R21" s="351">
        <f t="shared" si="15"/>
        <v>3.4945247117158249E-3</v>
      </c>
      <c r="S21" s="351">
        <f t="shared" si="15"/>
        <v>2.5927607396373175E-3</v>
      </c>
      <c r="T21" s="351">
        <f t="shared" si="15"/>
        <v>3.774730645176908E-3</v>
      </c>
      <c r="U21" s="215">
        <f t="shared" si="15"/>
        <v>4.3313331818827516E-3</v>
      </c>
      <c r="W21" s="100">
        <f t="shared" si="2"/>
        <v>0.13093904689609931</v>
      </c>
      <c r="X21" s="99">
        <f t="shared" si="3"/>
        <v>5.5660253670584359E-2</v>
      </c>
    </row>
    <row r="22" spans="1:24" ht="20.100000000000001" customHeight="1" x14ac:dyDescent="0.25">
      <c r="A22" s="23"/>
      <c r="B22" t="s">
        <v>84</v>
      </c>
      <c r="C22" s="9">
        <v>777575</v>
      </c>
      <c r="D22" s="10">
        <v>510815</v>
      </c>
      <c r="E22" s="10">
        <v>757052</v>
      </c>
      <c r="F22" s="10">
        <v>585717</v>
      </c>
      <c r="G22" s="10">
        <v>292042</v>
      </c>
      <c r="H22" s="10">
        <v>165330</v>
      </c>
      <c r="I22" s="10">
        <v>66036.573999999964</v>
      </c>
      <c r="J22" s="10">
        <v>41922.835000000006</v>
      </c>
      <c r="K22" s="156">
        <v>39738.656999999992</v>
      </c>
      <c r="M22" s="75">
        <f t="shared" ref="M22:U22" si="16">C22/C21</f>
        <v>0.7464703279064655</v>
      </c>
      <c r="N22" s="36">
        <f t="shared" si="16"/>
        <v>0.71188965755601019</v>
      </c>
      <c r="O22" s="17">
        <f t="shared" si="16"/>
        <v>0.7827472437712798</v>
      </c>
      <c r="P22" s="17">
        <f t="shared" si="16"/>
        <v>0.72655720867228846</v>
      </c>
      <c r="Q22" s="17">
        <f t="shared" si="16"/>
        <v>0.61014959050643491</v>
      </c>
      <c r="R22" s="346">
        <f t="shared" si="16"/>
        <v>0.47272935222382662</v>
      </c>
      <c r="S22" s="346">
        <f t="shared" si="16"/>
        <v>0.26106206181059838</v>
      </c>
      <c r="T22" s="346">
        <f t="shared" si="16"/>
        <v>0.11597225198520658</v>
      </c>
      <c r="U22" s="76">
        <f t="shared" si="16"/>
        <v>9.7202499702279704E-2</v>
      </c>
      <c r="W22" s="105">
        <f t="shared" si="2"/>
        <v>-5.2099959365820896E-2</v>
      </c>
      <c r="X22" s="102">
        <f t="shared" si="3"/>
        <v>-1.8769752282926877</v>
      </c>
    </row>
    <row r="23" spans="1:24" ht="20.100000000000001" customHeight="1" thickBot="1" x14ac:dyDescent="0.3">
      <c r="A23" s="23"/>
      <c r="B23" t="s">
        <v>85</v>
      </c>
      <c r="C23" s="9">
        <v>264094</v>
      </c>
      <c r="D23" s="10">
        <v>206733</v>
      </c>
      <c r="E23" s="10">
        <v>210121</v>
      </c>
      <c r="F23" s="10">
        <v>220437</v>
      </c>
      <c r="G23" s="10">
        <v>186598</v>
      </c>
      <c r="H23" s="10">
        <v>184405</v>
      </c>
      <c r="I23" s="10">
        <v>186916.97099999996</v>
      </c>
      <c r="J23" s="10">
        <v>319567.38599999988</v>
      </c>
      <c r="K23" s="156">
        <v>369084.74900000019</v>
      </c>
      <c r="M23" s="75">
        <f t="shared" ref="M23:U23" si="17">C23/C21</f>
        <v>0.2535296720935345</v>
      </c>
      <c r="N23" s="36">
        <f t="shared" si="17"/>
        <v>0.28811034244398981</v>
      </c>
      <c r="O23" s="17">
        <f t="shared" si="17"/>
        <v>0.2172527562287202</v>
      </c>
      <c r="P23" s="17">
        <f t="shared" si="17"/>
        <v>0.2734427913277116</v>
      </c>
      <c r="Q23" s="17">
        <f t="shared" si="17"/>
        <v>0.38985040949356509</v>
      </c>
      <c r="R23" s="346">
        <f t="shared" si="17"/>
        <v>0.52727064777617338</v>
      </c>
      <c r="S23" s="346">
        <f t="shared" si="17"/>
        <v>0.73893793818940157</v>
      </c>
      <c r="T23" s="346">
        <f t="shared" si="17"/>
        <v>0.88402774801479334</v>
      </c>
      <c r="U23" s="76">
        <f t="shared" si="17"/>
        <v>0.90279750029772021</v>
      </c>
      <c r="W23" s="103">
        <f t="shared" si="2"/>
        <v>0.15495124086285927</v>
      </c>
      <c r="X23" s="102">
        <f t="shared" si="3"/>
        <v>1.8769752282926877</v>
      </c>
    </row>
    <row r="24" spans="1:24" ht="20.100000000000001" customHeight="1" thickBot="1" x14ac:dyDescent="0.3">
      <c r="A24" s="5" t="s">
        <v>19</v>
      </c>
      <c r="B24" s="6"/>
      <c r="C24" s="12">
        <v>3608437</v>
      </c>
      <c r="D24" s="13">
        <v>4385682</v>
      </c>
      <c r="E24" s="13">
        <v>4504040</v>
      </c>
      <c r="F24" s="13">
        <v>4397791</v>
      </c>
      <c r="G24" s="13">
        <v>4263106</v>
      </c>
      <c r="H24" s="13">
        <v>4333103</v>
      </c>
      <c r="I24" s="13">
        <v>4435619.8089999994</v>
      </c>
      <c r="J24" s="13">
        <v>3928025.3989999997</v>
      </c>
      <c r="K24" s="155">
        <v>3984437.5010000011</v>
      </c>
      <c r="M24" s="131">
        <f t="shared" ref="M24:U24" si="18">C24/C45</f>
        <v>4.2855802842335304E-2</v>
      </c>
      <c r="N24" s="234">
        <f t="shared" si="18"/>
        <v>5.1804449325550714E-2</v>
      </c>
      <c r="O24" s="20">
        <f t="shared" si="18"/>
        <v>5.2328622784456109E-2</v>
      </c>
      <c r="P24" s="20">
        <f t="shared" si="18"/>
        <v>4.8413434091636981E-2</v>
      </c>
      <c r="Q24" s="20">
        <f t="shared" si="18"/>
        <v>4.5094348242563143E-2</v>
      </c>
      <c r="R24" s="351">
        <f t="shared" si="18"/>
        <v>4.3296025596265678E-2</v>
      </c>
      <c r="S24" s="351">
        <f t="shared" si="18"/>
        <v>4.5464873389035841E-2</v>
      </c>
      <c r="T24" s="351">
        <f t="shared" si="18"/>
        <v>4.1016981891298668E-2</v>
      </c>
      <c r="U24" s="215">
        <f t="shared" si="18"/>
        <v>4.2213645564166367E-2</v>
      </c>
      <c r="W24" s="100">
        <f t="shared" si="2"/>
        <v>1.4361440232632609E-2</v>
      </c>
      <c r="X24" s="99">
        <f t="shared" si="3"/>
        <v>0.11966636728676996</v>
      </c>
    </row>
    <row r="25" spans="1:24" ht="20.100000000000001" customHeight="1" x14ac:dyDescent="0.25">
      <c r="A25" s="23"/>
      <c r="B25" t="s">
        <v>84</v>
      </c>
      <c r="C25" s="9">
        <v>914613</v>
      </c>
      <c r="D25" s="10">
        <v>1469477</v>
      </c>
      <c r="E25" s="10">
        <v>1744737</v>
      </c>
      <c r="F25" s="10">
        <v>1579137</v>
      </c>
      <c r="G25" s="10">
        <v>1231763</v>
      </c>
      <c r="H25" s="10">
        <v>1090887</v>
      </c>
      <c r="I25" s="10">
        <v>1058312.7519999996</v>
      </c>
      <c r="J25" s="10">
        <v>821085.89999999979</v>
      </c>
      <c r="K25" s="156">
        <v>885288.65000000014</v>
      </c>
      <c r="M25" s="75">
        <f t="shared" ref="M25:U25" si="19">C25/C24</f>
        <v>0.25346514294138989</v>
      </c>
      <c r="N25" s="36">
        <f t="shared" si="19"/>
        <v>0.33506236886304114</v>
      </c>
      <c r="O25" s="17">
        <f t="shared" si="19"/>
        <v>0.38737155975524196</v>
      </c>
      <c r="P25" s="17">
        <f t="shared" si="19"/>
        <v>0.35907504472131579</v>
      </c>
      <c r="Q25" s="17">
        <f t="shared" si="19"/>
        <v>0.28893557889482457</v>
      </c>
      <c r="R25" s="346">
        <f t="shared" si="19"/>
        <v>0.25175653567431933</v>
      </c>
      <c r="S25" s="346">
        <f t="shared" si="19"/>
        <v>0.23859410805512518</v>
      </c>
      <c r="T25" s="346">
        <f t="shared" si="19"/>
        <v>0.20903273695965219</v>
      </c>
      <c r="U25" s="76">
        <f t="shared" si="19"/>
        <v>0.22218660721314196</v>
      </c>
      <c r="W25" s="105">
        <f t="shared" si="2"/>
        <v>7.8192488751786346E-2</v>
      </c>
      <c r="X25" s="102">
        <f t="shared" si="3"/>
        <v>1.315387025348977</v>
      </c>
    </row>
    <row r="26" spans="1:24" ht="20.100000000000001" customHeight="1" thickBot="1" x14ac:dyDescent="0.3">
      <c r="A26" s="23"/>
      <c r="B26" t="s">
        <v>85</v>
      </c>
      <c r="C26" s="9">
        <v>2693824</v>
      </c>
      <c r="D26" s="10">
        <v>2916205</v>
      </c>
      <c r="E26" s="10">
        <v>2759303</v>
      </c>
      <c r="F26" s="10">
        <v>2818654</v>
      </c>
      <c r="G26" s="10">
        <v>3031343</v>
      </c>
      <c r="H26" s="10">
        <v>3242216</v>
      </c>
      <c r="I26" s="10">
        <v>3377307.0569999996</v>
      </c>
      <c r="J26" s="10">
        <v>3106939.4989999998</v>
      </c>
      <c r="K26" s="156">
        <v>3099148.8510000012</v>
      </c>
      <c r="M26" s="75">
        <f t="shared" ref="M26:U26" si="20">C26/C24</f>
        <v>0.74653485705861011</v>
      </c>
      <c r="N26" s="36">
        <f t="shared" si="20"/>
        <v>0.66493763113695881</v>
      </c>
      <c r="O26" s="17">
        <f t="shared" si="20"/>
        <v>0.61262844024475804</v>
      </c>
      <c r="P26" s="17">
        <f t="shared" si="20"/>
        <v>0.64092495527868421</v>
      </c>
      <c r="Q26" s="17">
        <f t="shared" si="20"/>
        <v>0.71106442110517543</v>
      </c>
      <c r="R26" s="346">
        <f t="shared" si="20"/>
        <v>0.74824346432568067</v>
      </c>
      <c r="S26" s="346">
        <f t="shared" si="20"/>
        <v>0.76140589194487474</v>
      </c>
      <c r="T26" s="346">
        <f t="shared" si="20"/>
        <v>0.79096726304034781</v>
      </c>
      <c r="U26" s="76">
        <f t="shared" si="20"/>
        <v>0.77781339278685813</v>
      </c>
      <c r="W26" s="103">
        <f t="shared" si="2"/>
        <v>-2.5074991008051965E-3</v>
      </c>
      <c r="X26" s="102">
        <f t="shared" si="3"/>
        <v>-1.3153870253489686</v>
      </c>
    </row>
    <row r="27" spans="1:24" ht="20.100000000000001" customHeight="1" thickBot="1" x14ac:dyDescent="0.3">
      <c r="A27" s="5" t="s">
        <v>83</v>
      </c>
      <c r="B27" s="6"/>
      <c r="C27" s="12">
        <v>255998</v>
      </c>
      <c r="D27" s="13">
        <v>249482</v>
      </c>
      <c r="E27" s="13">
        <v>246420</v>
      </c>
      <c r="F27" s="13">
        <v>310524</v>
      </c>
      <c r="G27" s="13">
        <v>400100</v>
      </c>
      <c r="H27" s="13">
        <v>609201</v>
      </c>
      <c r="I27" s="13">
        <v>704129.67799999996</v>
      </c>
      <c r="J27" s="13">
        <v>790043.26000000024</v>
      </c>
      <c r="K27" s="155">
        <v>681549.28799999994</v>
      </c>
      <c r="M27" s="131">
        <f t="shared" ref="M27:U27" si="21">C27/C45</f>
        <v>3.0403744934530247E-3</v>
      </c>
      <c r="N27" s="234">
        <f t="shared" si="21"/>
        <v>2.9469253873484315E-3</v>
      </c>
      <c r="O27" s="20">
        <f t="shared" si="21"/>
        <v>2.8629450951913561E-3</v>
      </c>
      <c r="P27" s="20">
        <f t="shared" si="21"/>
        <v>3.4184282990873107E-3</v>
      </c>
      <c r="Q27" s="20">
        <f t="shared" si="21"/>
        <v>4.2321839362778014E-3</v>
      </c>
      <c r="R27" s="351">
        <f t="shared" si="21"/>
        <v>6.0870886496976057E-3</v>
      </c>
      <c r="S27" s="351">
        <f t="shared" si="21"/>
        <v>7.2172927433448962E-3</v>
      </c>
      <c r="T27" s="351">
        <f t="shared" si="21"/>
        <v>8.2497404668035804E-3</v>
      </c>
      <c r="U27" s="215">
        <f t="shared" si="21"/>
        <v>7.2207632999441388E-3</v>
      </c>
      <c r="W27" s="100">
        <f t="shared" si="2"/>
        <v>-0.13732662183587296</v>
      </c>
      <c r="X27" s="99">
        <f t="shared" si="3"/>
        <v>-0.10289771668594416</v>
      </c>
    </row>
    <row r="28" spans="1:24" ht="20.100000000000001" customHeight="1" x14ac:dyDescent="0.25">
      <c r="A28" s="23"/>
      <c r="B28" t="s">
        <v>84</v>
      </c>
      <c r="C28" s="9">
        <v>99989</v>
      </c>
      <c r="D28" s="10">
        <v>79959</v>
      </c>
      <c r="E28" s="10">
        <v>111398</v>
      </c>
      <c r="F28" s="10">
        <v>185264</v>
      </c>
      <c r="G28" s="10">
        <v>225504</v>
      </c>
      <c r="H28" s="10">
        <v>319766</v>
      </c>
      <c r="I28" s="10">
        <v>329028.06700000004</v>
      </c>
      <c r="J28" s="10">
        <v>372252.73800000019</v>
      </c>
      <c r="K28" s="156">
        <v>240498.95100000003</v>
      </c>
      <c r="M28" s="75">
        <f t="shared" ref="M28:U28" si="22">C28/C27</f>
        <v>0.39058508269595854</v>
      </c>
      <c r="N28" s="36">
        <f t="shared" si="22"/>
        <v>0.32050007615779896</v>
      </c>
      <c r="O28" s="17">
        <f t="shared" si="22"/>
        <v>0.45206557909260614</v>
      </c>
      <c r="P28" s="17">
        <f t="shared" si="22"/>
        <v>0.59661733070551715</v>
      </c>
      <c r="Q28" s="17">
        <f t="shared" si="22"/>
        <v>0.56361909522619347</v>
      </c>
      <c r="R28" s="346">
        <f t="shared" si="22"/>
        <v>0.52489408257701486</v>
      </c>
      <c r="S28" s="346">
        <f t="shared" si="22"/>
        <v>0.46728333896472984</v>
      </c>
      <c r="T28" s="346">
        <f t="shared" si="22"/>
        <v>0.47118019587940041</v>
      </c>
      <c r="U28" s="76">
        <f t="shared" si="22"/>
        <v>0.35287095920199985</v>
      </c>
      <c r="W28" s="105">
        <f t="shared" si="2"/>
        <v>-0.35393638125503885</v>
      </c>
      <c r="X28" s="102">
        <f t="shared" si="3"/>
        <v>-11.830923667740056</v>
      </c>
    </row>
    <row r="29" spans="1:24" ht="20.100000000000001" customHeight="1" thickBot="1" x14ac:dyDescent="0.3">
      <c r="A29" s="23"/>
      <c r="B29" t="s">
        <v>85</v>
      </c>
      <c r="C29" s="9">
        <v>156009</v>
      </c>
      <c r="D29" s="10">
        <v>169523</v>
      </c>
      <c r="E29" s="10">
        <v>135022</v>
      </c>
      <c r="F29" s="10">
        <v>125260</v>
      </c>
      <c r="G29" s="10">
        <v>174596</v>
      </c>
      <c r="H29" s="10">
        <v>289435</v>
      </c>
      <c r="I29" s="10">
        <v>375101.61099999992</v>
      </c>
      <c r="J29" s="10">
        <v>417790.52200000006</v>
      </c>
      <c r="K29" s="156">
        <v>441050.33699999994</v>
      </c>
      <c r="M29" s="75">
        <f t="shared" ref="M29:U29" si="23">C29/C27</f>
        <v>0.6094149173040414</v>
      </c>
      <c r="N29" s="36">
        <f t="shared" si="23"/>
        <v>0.67949992384220104</v>
      </c>
      <c r="O29" s="17">
        <f t="shared" si="23"/>
        <v>0.54793442090739386</v>
      </c>
      <c r="P29" s="17">
        <f t="shared" si="23"/>
        <v>0.40338266929448285</v>
      </c>
      <c r="Q29" s="17">
        <f t="shared" si="23"/>
        <v>0.43638090477380653</v>
      </c>
      <c r="R29" s="346">
        <f t="shared" si="23"/>
        <v>0.47510591742298519</v>
      </c>
      <c r="S29" s="346">
        <f t="shared" si="23"/>
        <v>0.53271666103527016</v>
      </c>
      <c r="T29" s="346">
        <f t="shared" si="23"/>
        <v>0.52881980412059959</v>
      </c>
      <c r="U29" s="76">
        <f t="shared" si="23"/>
        <v>0.64712904079800015</v>
      </c>
      <c r="W29" s="103">
        <f t="shared" si="2"/>
        <v>5.5673390790803731E-2</v>
      </c>
      <c r="X29" s="102">
        <f t="shared" si="3"/>
        <v>11.830923667740056</v>
      </c>
    </row>
    <row r="30" spans="1:24" ht="20.100000000000001" customHeight="1" thickBot="1" x14ac:dyDescent="0.3">
      <c r="A30" s="5" t="s">
        <v>9</v>
      </c>
      <c r="B30" s="6"/>
      <c r="C30" s="12">
        <v>2984288</v>
      </c>
      <c r="D30" s="13">
        <v>3836769</v>
      </c>
      <c r="E30" s="13">
        <v>4461888</v>
      </c>
      <c r="F30" s="13">
        <v>4418467</v>
      </c>
      <c r="G30" s="13">
        <v>4329174</v>
      </c>
      <c r="H30" s="13">
        <v>4501098</v>
      </c>
      <c r="I30" s="13">
        <v>4381285.0579999983</v>
      </c>
      <c r="J30" s="13">
        <v>4102687.2530000005</v>
      </c>
      <c r="K30" s="155">
        <v>3920181.4959999989</v>
      </c>
      <c r="M30" s="131">
        <f t="shared" ref="M30:U30" si="24">C30/C45</f>
        <v>3.5443062509542815E-2</v>
      </c>
      <c r="N30" s="234">
        <f t="shared" si="24"/>
        <v>4.5320592152906639E-2</v>
      </c>
      <c r="O30" s="20">
        <f t="shared" si="24"/>
        <v>5.1838894427778462E-2</v>
      </c>
      <c r="P30" s="20">
        <f t="shared" si="24"/>
        <v>4.8641047491927873E-2</v>
      </c>
      <c r="Q30" s="20">
        <f t="shared" si="24"/>
        <v>4.57932033495414E-2</v>
      </c>
      <c r="R30" s="351">
        <f t="shared" si="24"/>
        <v>4.4974618470712616E-2</v>
      </c>
      <c r="S30" s="351">
        <f t="shared" si="24"/>
        <v>4.4907945004455295E-2</v>
      </c>
      <c r="T30" s="351">
        <f t="shared" si="24"/>
        <v>4.2840825012181373E-2</v>
      </c>
      <c r="U30" s="215">
        <f t="shared" si="24"/>
        <v>4.1532876893617857E-2</v>
      </c>
      <c r="W30" s="100">
        <f t="shared" si="2"/>
        <v>-4.4484442938356628E-2</v>
      </c>
      <c r="X30" s="99">
        <f t="shared" si="3"/>
        <v>-0.13079481185635164</v>
      </c>
    </row>
    <row r="31" spans="1:24" ht="20.100000000000001" customHeight="1" x14ac:dyDescent="0.25">
      <c r="A31" s="23"/>
      <c r="B31" t="s">
        <v>84</v>
      </c>
      <c r="C31" s="9">
        <v>2925358</v>
      </c>
      <c r="D31" s="10">
        <v>3769635</v>
      </c>
      <c r="E31" s="10">
        <v>4394172</v>
      </c>
      <c r="F31" s="10">
        <v>4311827</v>
      </c>
      <c r="G31" s="10">
        <v>4215431</v>
      </c>
      <c r="H31" s="10">
        <v>4392626</v>
      </c>
      <c r="I31" s="10">
        <v>4267061.2749999985</v>
      </c>
      <c r="J31" s="10">
        <v>4013569.2600000002</v>
      </c>
      <c r="K31" s="156">
        <v>3837534.706999999</v>
      </c>
      <c r="M31" s="75">
        <f t="shared" ref="M31:U31" si="25">C31/C30</f>
        <v>0.98025324633547428</v>
      </c>
      <c r="N31" s="36">
        <f t="shared" si="25"/>
        <v>0.98250246496466165</v>
      </c>
      <c r="O31" s="17">
        <f t="shared" si="25"/>
        <v>0.98482346486509742</v>
      </c>
      <c r="P31" s="17">
        <f t="shared" si="25"/>
        <v>0.97586493233965532</v>
      </c>
      <c r="Q31" s="17">
        <f t="shared" si="25"/>
        <v>0.97372639676760508</v>
      </c>
      <c r="R31" s="346">
        <f t="shared" si="25"/>
        <v>0.97590099126924146</v>
      </c>
      <c r="S31" s="346">
        <f t="shared" si="25"/>
        <v>0.97392915971275751</v>
      </c>
      <c r="T31" s="346">
        <f t="shared" si="25"/>
        <v>0.97827814125124091</v>
      </c>
      <c r="U31" s="76">
        <f t="shared" si="25"/>
        <v>0.97891761157376789</v>
      </c>
      <c r="W31" s="105">
        <f t="shared" si="2"/>
        <v>-4.3859851816784451E-2</v>
      </c>
      <c r="X31" s="102">
        <f t="shared" si="3"/>
        <v>6.3947032252698044E-2</v>
      </c>
    </row>
    <row r="32" spans="1:24" ht="20.100000000000001" customHeight="1" thickBot="1" x14ac:dyDescent="0.3">
      <c r="A32" s="23"/>
      <c r="B32" t="s">
        <v>85</v>
      </c>
      <c r="C32" s="9">
        <v>58930</v>
      </c>
      <c r="D32" s="10">
        <v>67134</v>
      </c>
      <c r="E32" s="10">
        <v>67716</v>
      </c>
      <c r="F32" s="10">
        <v>106640</v>
      </c>
      <c r="G32" s="10">
        <v>113743</v>
      </c>
      <c r="H32" s="10">
        <v>108472</v>
      </c>
      <c r="I32" s="10">
        <v>114223.78300000001</v>
      </c>
      <c r="J32" s="10">
        <v>89117.993000000017</v>
      </c>
      <c r="K32" s="156">
        <v>82646.789000000019</v>
      </c>
      <c r="M32" s="75">
        <f t="shared" ref="M32:U32" si="26">C32/C30</f>
        <v>1.9746753664525676E-2</v>
      </c>
      <c r="N32" s="36">
        <f t="shared" si="26"/>
        <v>1.7497535035338328E-2</v>
      </c>
      <c r="O32" s="17">
        <f t="shared" si="26"/>
        <v>1.5176535134902535E-2</v>
      </c>
      <c r="P32" s="17">
        <f t="shared" si="26"/>
        <v>2.413506766034464E-2</v>
      </c>
      <c r="Q32" s="17">
        <f t="shared" si="26"/>
        <v>2.6273603232394908E-2</v>
      </c>
      <c r="R32" s="346">
        <f t="shared" si="26"/>
        <v>2.4099008730758584E-2</v>
      </c>
      <c r="S32" s="346">
        <f t="shared" si="26"/>
        <v>2.6070840287242512E-2</v>
      </c>
      <c r="T32" s="346">
        <f t="shared" si="26"/>
        <v>2.1721858748758982E-2</v>
      </c>
      <c r="U32" s="76">
        <f t="shared" si="26"/>
        <v>2.1082388426232203E-2</v>
      </c>
      <c r="W32" s="103">
        <f t="shared" si="2"/>
        <v>-7.2613888420938702E-2</v>
      </c>
      <c r="X32" s="102">
        <f t="shared" si="3"/>
        <v>-6.3947032252677921E-2</v>
      </c>
    </row>
    <row r="33" spans="1:24" ht="20.100000000000001" customHeight="1" thickBot="1" x14ac:dyDescent="0.3">
      <c r="A33" s="5" t="s">
        <v>12</v>
      </c>
      <c r="B33" s="6"/>
      <c r="C33" s="12">
        <v>3400350</v>
      </c>
      <c r="D33" s="13">
        <v>3567078</v>
      </c>
      <c r="E33" s="13">
        <v>3607751</v>
      </c>
      <c r="F33" s="13">
        <v>6477360</v>
      </c>
      <c r="G33" s="13">
        <v>6887825</v>
      </c>
      <c r="H33" s="13">
        <v>6921481</v>
      </c>
      <c r="I33" s="13">
        <v>6317862.0709999995</v>
      </c>
      <c r="J33" s="13">
        <v>5370442.9029999999</v>
      </c>
      <c r="K33" s="155">
        <v>4873922.6720000012</v>
      </c>
      <c r="M33" s="131">
        <f t="shared" ref="M33:U33" si="27">C33/C45</f>
        <v>4.0384446006660184E-2</v>
      </c>
      <c r="N33" s="234">
        <f t="shared" si="27"/>
        <v>4.2134954493118014E-2</v>
      </c>
      <c r="O33" s="20">
        <f t="shared" si="27"/>
        <v>4.1915400657908081E-2</v>
      </c>
      <c r="P33" s="20">
        <f t="shared" si="27"/>
        <v>7.1306535814868358E-2</v>
      </c>
      <c r="Q33" s="20">
        <f t="shared" si="27"/>
        <v>7.2858141266914894E-2</v>
      </c>
      <c r="R33" s="351">
        <f t="shared" si="27"/>
        <v>6.9158895724395777E-2</v>
      </c>
      <c r="S33" s="351">
        <f t="shared" si="27"/>
        <v>6.4757759121867695E-2</v>
      </c>
      <c r="T33" s="351">
        <f t="shared" si="27"/>
        <v>5.6078904010316066E-2</v>
      </c>
      <c r="U33" s="215">
        <f t="shared" si="27"/>
        <v>5.163741284217039E-2</v>
      </c>
      <c r="W33" s="100">
        <f t="shared" si="2"/>
        <v>-9.2454242595640668E-2</v>
      </c>
      <c r="X33" s="99">
        <f t="shared" si="3"/>
        <v>-0.4441491168145677</v>
      </c>
    </row>
    <row r="34" spans="1:24" ht="20.100000000000001" customHeight="1" x14ac:dyDescent="0.25">
      <c r="A34" s="23"/>
      <c r="B34" t="s">
        <v>84</v>
      </c>
      <c r="C34" s="9">
        <v>3034857</v>
      </c>
      <c r="D34" s="10">
        <v>3227613</v>
      </c>
      <c r="E34" s="10">
        <v>3272966</v>
      </c>
      <c r="F34" s="10">
        <v>6083618</v>
      </c>
      <c r="G34" s="10">
        <v>6480584</v>
      </c>
      <c r="H34" s="10">
        <v>6529149</v>
      </c>
      <c r="I34" s="10">
        <v>5965580.9989999998</v>
      </c>
      <c r="J34" s="10">
        <v>5015992.6370000001</v>
      </c>
      <c r="K34" s="156">
        <v>4543565.4660000009</v>
      </c>
      <c r="M34" s="75">
        <f t="shared" ref="M34:U34" si="28">C34/C33</f>
        <v>0.89251312364903612</v>
      </c>
      <c r="N34" s="36">
        <f t="shared" si="28"/>
        <v>0.90483387243003943</v>
      </c>
      <c r="O34" s="17">
        <f t="shared" si="28"/>
        <v>0.90720396169247819</v>
      </c>
      <c r="P34" s="17">
        <f t="shared" si="28"/>
        <v>0.93921258043400402</v>
      </c>
      <c r="Q34" s="17">
        <f t="shared" si="28"/>
        <v>0.94087524000682365</v>
      </c>
      <c r="R34" s="346">
        <f t="shared" si="28"/>
        <v>0.94331675547473148</v>
      </c>
      <c r="S34" s="346">
        <f t="shared" si="28"/>
        <v>0.94424046171931697</v>
      </c>
      <c r="T34" s="346">
        <f t="shared" si="28"/>
        <v>0.93399980738981525</v>
      </c>
      <c r="U34" s="76">
        <f t="shared" si="28"/>
        <v>0.93221944043186078</v>
      </c>
      <c r="W34" s="105">
        <f t="shared" si="2"/>
        <v>-9.4184183508401575E-2</v>
      </c>
      <c r="X34" s="102">
        <f t="shared" si="3"/>
        <v>-0.17803669579544712</v>
      </c>
    </row>
    <row r="35" spans="1:24" ht="20.100000000000001" customHeight="1" thickBot="1" x14ac:dyDescent="0.3">
      <c r="A35" s="23"/>
      <c r="B35" t="s">
        <v>85</v>
      </c>
      <c r="C35" s="9">
        <v>365493</v>
      </c>
      <c r="D35" s="10">
        <v>339465</v>
      </c>
      <c r="E35" s="10">
        <v>334785</v>
      </c>
      <c r="F35" s="10">
        <v>393742</v>
      </c>
      <c r="G35" s="10">
        <v>407241</v>
      </c>
      <c r="H35" s="10">
        <v>392332</v>
      </c>
      <c r="I35" s="10">
        <v>352281.07199999969</v>
      </c>
      <c r="J35" s="10">
        <v>354450.26599999995</v>
      </c>
      <c r="K35" s="156">
        <v>330357.20600000006</v>
      </c>
      <c r="M35" s="75">
        <f t="shared" ref="M35:U35" si="29">C35/C33</f>
        <v>0.10748687635096388</v>
      </c>
      <c r="N35" s="36">
        <f t="shared" si="29"/>
        <v>9.5166127569960624E-2</v>
      </c>
      <c r="O35" s="17">
        <f t="shared" si="29"/>
        <v>9.2796038307521783E-2</v>
      </c>
      <c r="P35" s="17">
        <f t="shared" si="29"/>
        <v>6.0787419565996023E-2</v>
      </c>
      <c r="Q35" s="17">
        <f t="shared" si="29"/>
        <v>5.9124759993176366E-2</v>
      </c>
      <c r="R35" s="346">
        <f t="shared" si="29"/>
        <v>5.668324452526851E-2</v>
      </c>
      <c r="S35" s="346">
        <f t="shared" si="29"/>
        <v>5.5759538280683009E-2</v>
      </c>
      <c r="T35" s="346">
        <f t="shared" si="29"/>
        <v>6.6000192610184791E-2</v>
      </c>
      <c r="U35" s="76">
        <f t="shared" si="29"/>
        <v>6.7780559568139165E-2</v>
      </c>
      <c r="W35" s="103">
        <f t="shared" si="2"/>
        <v>-6.7973034050424111E-2</v>
      </c>
      <c r="X35" s="102">
        <f t="shared" si="3"/>
        <v>0.17803669579543741</v>
      </c>
    </row>
    <row r="36" spans="1:24" ht="20.100000000000001" customHeight="1" thickBot="1" x14ac:dyDescent="0.3">
      <c r="A36" s="5" t="s">
        <v>11</v>
      </c>
      <c r="B36" s="6"/>
      <c r="C36" s="12">
        <v>12390972</v>
      </c>
      <c r="D36" s="13">
        <v>13197036</v>
      </c>
      <c r="E36" s="13">
        <v>15907244</v>
      </c>
      <c r="F36" s="13">
        <v>17610905</v>
      </c>
      <c r="G36" s="13">
        <v>19064159</v>
      </c>
      <c r="H36" s="13">
        <v>20499399</v>
      </c>
      <c r="I36" s="13">
        <v>19606994.135999989</v>
      </c>
      <c r="J36" s="13">
        <v>19500899.820000004</v>
      </c>
      <c r="K36" s="155">
        <v>18387972.714000002</v>
      </c>
      <c r="M36" s="131">
        <f t="shared" ref="M36:U36" si="30">C36/C45</f>
        <v>0.14716206852354555</v>
      </c>
      <c r="N36" s="234">
        <f t="shared" si="30"/>
        <v>0.15588571691004238</v>
      </c>
      <c r="O36" s="20">
        <f t="shared" si="30"/>
        <v>0.18481278381548627</v>
      </c>
      <c r="P36" s="20">
        <f t="shared" si="30"/>
        <v>0.19387105674452929</v>
      </c>
      <c r="Q36" s="20">
        <f t="shared" si="30"/>
        <v>0.20165715440751281</v>
      </c>
      <c r="R36" s="351">
        <f t="shared" si="30"/>
        <v>0.20482838829634628</v>
      </c>
      <c r="S36" s="351">
        <f t="shared" si="30"/>
        <v>0.20097067474630528</v>
      </c>
      <c r="T36" s="351">
        <f t="shared" si="30"/>
        <v>0.20363108013115211</v>
      </c>
      <c r="U36" s="215">
        <f t="shared" si="30"/>
        <v>0.19481378804349281</v>
      </c>
      <c r="W36" s="100">
        <f t="shared" si="2"/>
        <v>-5.7070551424431772E-2</v>
      </c>
      <c r="X36" s="99">
        <f t="shared" si="3"/>
        <v>-0.88172920876593008</v>
      </c>
    </row>
    <row r="37" spans="1:24" ht="20.100000000000001" customHeight="1" x14ac:dyDescent="0.25">
      <c r="A37" s="23"/>
      <c r="B37" t="s">
        <v>84</v>
      </c>
      <c r="C37" s="9">
        <v>10817653</v>
      </c>
      <c r="D37" s="10">
        <v>11445768</v>
      </c>
      <c r="E37" s="10">
        <v>13933215</v>
      </c>
      <c r="F37" s="10">
        <v>15305327</v>
      </c>
      <c r="G37" s="10">
        <v>16584484</v>
      </c>
      <c r="H37" s="10">
        <v>17817522</v>
      </c>
      <c r="I37" s="10">
        <v>17048810.32599999</v>
      </c>
      <c r="J37" s="10">
        <v>16996069.191000003</v>
      </c>
      <c r="K37" s="156">
        <v>16075137.718000002</v>
      </c>
      <c r="M37" s="75">
        <f t="shared" ref="M37:U37" si="31">C37/C36</f>
        <v>0.87302699094146929</v>
      </c>
      <c r="N37" s="36">
        <f t="shared" si="31"/>
        <v>0.86729838427355965</v>
      </c>
      <c r="O37" s="17">
        <f t="shared" si="31"/>
        <v>0.8759037706343098</v>
      </c>
      <c r="P37" s="17">
        <f t="shared" si="31"/>
        <v>0.86908236686303175</v>
      </c>
      <c r="Q37" s="17">
        <f t="shared" si="31"/>
        <v>0.86993000845198576</v>
      </c>
      <c r="R37" s="346">
        <f t="shared" si="31"/>
        <v>0.86917289623954341</v>
      </c>
      <c r="S37" s="346">
        <f t="shared" si="31"/>
        <v>0.86952697633019782</v>
      </c>
      <c r="T37" s="346">
        <f t="shared" si="31"/>
        <v>0.87155307436475005</v>
      </c>
      <c r="U37" s="76">
        <f t="shared" si="31"/>
        <v>0.87422022906097296</v>
      </c>
      <c r="W37" s="105">
        <f t="shared" si="2"/>
        <v>-5.4184968456569102E-2</v>
      </c>
      <c r="X37" s="102">
        <f t="shared" si="3"/>
        <v>0.26671546962229176</v>
      </c>
    </row>
    <row r="38" spans="1:24" ht="20.100000000000001" customHeight="1" thickBot="1" x14ac:dyDescent="0.3">
      <c r="A38" s="23"/>
      <c r="B38" t="s">
        <v>85</v>
      </c>
      <c r="C38" s="9">
        <v>1573319</v>
      </c>
      <c r="D38" s="10">
        <v>1751268</v>
      </c>
      <c r="E38" s="10">
        <v>1974029</v>
      </c>
      <c r="F38" s="10">
        <v>2305578</v>
      </c>
      <c r="G38" s="10">
        <v>2479675</v>
      </c>
      <c r="H38" s="10">
        <v>2681877</v>
      </c>
      <c r="I38" s="10">
        <v>2558183.8099999996</v>
      </c>
      <c r="J38" s="10">
        <v>2504830.6289999997</v>
      </c>
      <c r="K38" s="156">
        <v>2312834.9959999998</v>
      </c>
      <c r="M38" s="75">
        <f t="shared" ref="M38:U38" si="32">C38/C36</f>
        <v>0.12697300905853068</v>
      </c>
      <c r="N38" s="36">
        <f t="shared" si="32"/>
        <v>0.1327016157264404</v>
      </c>
      <c r="O38" s="17">
        <f t="shared" si="32"/>
        <v>0.12409622936569024</v>
      </c>
      <c r="P38" s="17">
        <f t="shared" si="32"/>
        <v>0.13091763313696825</v>
      </c>
      <c r="Q38" s="17">
        <f t="shared" si="32"/>
        <v>0.13006999154801427</v>
      </c>
      <c r="R38" s="346">
        <f t="shared" si="32"/>
        <v>0.13082710376045659</v>
      </c>
      <c r="S38" s="346">
        <f t="shared" si="32"/>
        <v>0.13047302366980221</v>
      </c>
      <c r="T38" s="346">
        <f t="shared" si="32"/>
        <v>0.12844692563524995</v>
      </c>
      <c r="U38" s="76">
        <f t="shared" si="32"/>
        <v>0.12577977093902706</v>
      </c>
      <c r="W38" s="103">
        <f t="shared" si="2"/>
        <v>-7.6650145833073779E-2</v>
      </c>
      <c r="X38" s="102">
        <f t="shared" si="3"/>
        <v>-0.26671546962228898</v>
      </c>
    </row>
    <row r="39" spans="1:24" ht="20.100000000000001" customHeight="1" thickBot="1" x14ac:dyDescent="0.3">
      <c r="A39" s="5" t="s">
        <v>6</v>
      </c>
      <c r="B39" s="6"/>
      <c r="C39" s="12">
        <v>37960402</v>
      </c>
      <c r="D39" s="13">
        <v>34839265</v>
      </c>
      <c r="E39" s="13">
        <v>32218645</v>
      </c>
      <c r="F39" s="13">
        <v>32597080</v>
      </c>
      <c r="G39" s="13">
        <v>32595947</v>
      </c>
      <c r="H39" s="13">
        <v>34535658</v>
      </c>
      <c r="I39" s="13">
        <v>33554669.072000012</v>
      </c>
      <c r="J39" s="13">
        <v>33981214.112999983</v>
      </c>
      <c r="K39" s="155">
        <v>35504235.625999995</v>
      </c>
      <c r="M39" s="131">
        <f t="shared" ref="M39:U39" si="33">C39/C45</f>
        <v>0.45083882687373805</v>
      </c>
      <c r="N39" s="234">
        <f t="shared" si="33"/>
        <v>0.41152754308952011</v>
      </c>
      <c r="O39" s="20">
        <f t="shared" si="33"/>
        <v>0.37432112521898186</v>
      </c>
      <c r="P39" s="20">
        <f t="shared" si="33"/>
        <v>0.35884756327888662</v>
      </c>
      <c r="Q39" s="20">
        <f t="shared" si="33"/>
        <v>0.34479390972547513</v>
      </c>
      <c r="R39" s="351">
        <f t="shared" si="33"/>
        <v>0.34507758822069945</v>
      </c>
      <c r="S39" s="351">
        <f t="shared" si="33"/>
        <v>0.34393362070258476</v>
      </c>
      <c r="T39" s="351">
        <f t="shared" si="33"/>
        <v>0.35483651512846626</v>
      </c>
      <c r="U39" s="215">
        <f t="shared" si="33"/>
        <v>0.37615427983660366</v>
      </c>
      <c r="W39" s="100">
        <f t="shared" si="2"/>
        <v>4.4819514333284474E-2</v>
      </c>
      <c r="X39" s="126">
        <f t="shared" si="3"/>
        <v>2.1317764708137399</v>
      </c>
    </row>
    <row r="40" spans="1:24" ht="20.100000000000001" customHeight="1" x14ac:dyDescent="0.25">
      <c r="A40" s="23"/>
      <c r="B40" t="s">
        <v>84</v>
      </c>
      <c r="C40" s="9">
        <v>26995721</v>
      </c>
      <c r="D40" s="10">
        <v>25179495</v>
      </c>
      <c r="E40" s="10">
        <v>24074185</v>
      </c>
      <c r="F40" s="10">
        <v>24662414</v>
      </c>
      <c r="G40" s="10">
        <v>24902353</v>
      </c>
      <c r="H40" s="10">
        <v>26397214</v>
      </c>
      <c r="I40" s="10">
        <v>25065495.747000013</v>
      </c>
      <c r="J40" s="10">
        <v>25185961.963999983</v>
      </c>
      <c r="K40" s="156">
        <v>26389149.987999994</v>
      </c>
      <c r="M40" s="75">
        <f t="shared" ref="M40:U40" si="34">C40/C39</f>
        <v>0.711154771227133</v>
      </c>
      <c r="N40" s="36">
        <f t="shared" si="34"/>
        <v>0.7227332436548245</v>
      </c>
      <c r="O40" s="17">
        <f t="shared" si="34"/>
        <v>0.74721283281776751</v>
      </c>
      <c r="P40" s="17">
        <f t="shared" si="34"/>
        <v>0.75658353447609417</v>
      </c>
      <c r="Q40" s="17">
        <f t="shared" si="34"/>
        <v>0.76397083968752311</v>
      </c>
      <c r="R40" s="346">
        <f t="shared" si="34"/>
        <v>0.76434663558458915</v>
      </c>
      <c r="S40" s="346">
        <f t="shared" si="34"/>
        <v>0.74700470725000045</v>
      </c>
      <c r="T40" s="346">
        <f t="shared" si="34"/>
        <v>0.74117310465268937</v>
      </c>
      <c r="U40" s="76">
        <f t="shared" si="34"/>
        <v>0.74326765589272503</v>
      </c>
      <c r="W40" s="105">
        <f t="shared" si="2"/>
        <v>4.7772168707306488E-2</v>
      </c>
      <c r="X40" s="102">
        <f t="shared" si="3"/>
        <v>0.20945512400356581</v>
      </c>
    </row>
    <row r="41" spans="1:24" ht="20.100000000000001" customHeight="1" thickBot="1" x14ac:dyDescent="0.3">
      <c r="A41" s="23"/>
      <c r="B41" t="s">
        <v>85</v>
      </c>
      <c r="C41" s="9">
        <v>10964681</v>
      </c>
      <c r="D41" s="10">
        <v>9659770</v>
      </c>
      <c r="E41" s="10">
        <v>8144460</v>
      </c>
      <c r="F41" s="10">
        <v>7934666</v>
      </c>
      <c r="G41" s="10">
        <v>7693594</v>
      </c>
      <c r="H41" s="10">
        <v>8138444</v>
      </c>
      <c r="I41" s="10">
        <v>8489173.325000003</v>
      </c>
      <c r="J41" s="10">
        <v>8795252.1490000002</v>
      </c>
      <c r="K41" s="156">
        <v>9115085.6380000003</v>
      </c>
      <c r="M41" s="75">
        <f t="shared" ref="M41:U41" si="35">C41/C39</f>
        <v>0.28884522877286706</v>
      </c>
      <c r="N41" s="36">
        <f t="shared" si="35"/>
        <v>0.2772667563451755</v>
      </c>
      <c r="O41" s="17">
        <f t="shared" si="35"/>
        <v>0.25278716718223254</v>
      </c>
      <c r="P41" s="17">
        <f t="shared" si="35"/>
        <v>0.24341646552390583</v>
      </c>
      <c r="Q41" s="17">
        <f t="shared" si="35"/>
        <v>0.23602916031247689</v>
      </c>
      <c r="R41" s="346">
        <f t="shared" si="35"/>
        <v>0.23565336441541088</v>
      </c>
      <c r="S41" s="346">
        <f t="shared" si="35"/>
        <v>0.25299529274999966</v>
      </c>
      <c r="T41" s="346">
        <f t="shared" si="35"/>
        <v>0.25882689534731057</v>
      </c>
      <c r="U41" s="76">
        <f t="shared" si="35"/>
        <v>0.25673234410727491</v>
      </c>
      <c r="W41" s="103">
        <f t="shared" si="2"/>
        <v>3.6364334254631279E-2</v>
      </c>
      <c r="X41" s="102">
        <f t="shared" si="3"/>
        <v>-0.20945512400356581</v>
      </c>
    </row>
    <row r="42" spans="1:24" ht="20.100000000000001" customHeight="1" thickBot="1" x14ac:dyDescent="0.3">
      <c r="A42" s="5" t="s">
        <v>7</v>
      </c>
      <c r="B42" s="6"/>
      <c r="C42" s="12">
        <v>92214</v>
      </c>
      <c r="D42" s="13">
        <v>102073</v>
      </c>
      <c r="E42" s="13">
        <v>98187</v>
      </c>
      <c r="F42" s="13">
        <v>103230</v>
      </c>
      <c r="G42" s="13">
        <v>95779</v>
      </c>
      <c r="H42" s="13">
        <v>114500</v>
      </c>
      <c r="I42" s="13">
        <v>145774.052</v>
      </c>
      <c r="J42" s="13">
        <v>156792.905</v>
      </c>
      <c r="K42" s="155">
        <v>141275.516</v>
      </c>
      <c r="M42" s="131">
        <f t="shared" ref="M42:U42" si="36">C42/C45</f>
        <v>1.095184702768292E-3</v>
      </c>
      <c r="N42" s="234">
        <f t="shared" si="36"/>
        <v>1.2057042795184279E-3</v>
      </c>
      <c r="O42" s="20">
        <f t="shared" si="36"/>
        <v>1.1407515220418539E-3</v>
      </c>
      <c r="P42" s="20">
        <f t="shared" si="36"/>
        <v>1.1364157144529345E-3</v>
      </c>
      <c r="Q42" s="20">
        <f t="shared" si="36"/>
        <v>1.0131325799368947E-3</v>
      </c>
      <c r="R42" s="351">
        <f t="shared" si="36"/>
        <v>1.1440750267815974E-3</v>
      </c>
      <c r="S42" s="351">
        <f t="shared" si="36"/>
        <v>1.4941764855813699E-3</v>
      </c>
      <c r="T42" s="351">
        <f t="shared" si="36"/>
        <v>1.6372530958446365E-3</v>
      </c>
      <c r="U42" s="215">
        <f t="shared" si="36"/>
        <v>1.496761979030152E-3</v>
      </c>
      <c r="W42" s="62">
        <f t="shared" si="2"/>
        <v>-9.8967418200459997E-2</v>
      </c>
      <c r="X42" s="126">
        <f t="shared" si="3"/>
        <v>-1.4049111681448449E-2</v>
      </c>
    </row>
    <row r="43" spans="1:24" ht="20.100000000000001" customHeight="1" x14ac:dyDescent="0.25">
      <c r="A43" s="23"/>
      <c r="B43" t="s">
        <v>84</v>
      </c>
      <c r="C43" s="9">
        <v>72657</v>
      </c>
      <c r="D43" s="10">
        <v>85730</v>
      </c>
      <c r="E43" s="10">
        <v>80250</v>
      </c>
      <c r="F43" s="10">
        <v>91784</v>
      </c>
      <c r="G43" s="10">
        <v>87567</v>
      </c>
      <c r="H43" s="10">
        <v>106606</v>
      </c>
      <c r="I43" s="10">
        <v>139925.671</v>
      </c>
      <c r="J43" s="10">
        <v>150434.63399999999</v>
      </c>
      <c r="K43" s="156">
        <v>135659.80100000001</v>
      </c>
      <c r="M43" s="75">
        <f t="shared" ref="M43:U43" si="37">C43/C42</f>
        <v>0.78791723599453445</v>
      </c>
      <c r="N43" s="36">
        <f t="shared" si="37"/>
        <v>0.83988909897818231</v>
      </c>
      <c r="O43" s="17">
        <f t="shared" si="37"/>
        <v>0.81731797488465885</v>
      </c>
      <c r="P43" s="17">
        <f t="shared" si="37"/>
        <v>0.88912137944396008</v>
      </c>
      <c r="Q43" s="17">
        <f t="shared" si="37"/>
        <v>0.91426095490660797</v>
      </c>
      <c r="R43" s="346">
        <f t="shared" si="37"/>
        <v>0.93105676855895192</v>
      </c>
      <c r="S43" s="346">
        <f t="shared" si="37"/>
        <v>0.95988050740333408</v>
      </c>
      <c r="T43" s="346">
        <f t="shared" si="37"/>
        <v>0.95944796736816629</v>
      </c>
      <c r="U43" s="76">
        <f t="shared" si="37"/>
        <v>0.96024990628949469</v>
      </c>
      <c r="W43" s="105">
        <f t="shared" si="2"/>
        <v>-9.8214304825576165E-2</v>
      </c>
      <c r="X43" s="102">
        <f t="shared" si="3"/>
        <v>8.019389213284045E-2</v>
      </c>
    </row>
    <row r="44" spans="1:24" ht="20.100000000000001" customHeight="1" thickBot="1" x14ac:dyDescent="0.3">
      <c r="A44" s="23"/>
      <c r="B44" t="s">
        <v>85</v>
      </c>
      <c r="C44" s="9">
        <v>19557</v>
      </c>
      <c r="D44" s="10">
        <v>16343</v>
      </c>
      <c r="E44" s="10">
        <v>17937</v>
      </c>
      <c r="F44" s="10">
        <v>11446</v>
      </c>
      <c r="G44" s="10">
        <v>8212</v>
      </c>
      <c r="H44" s="10">
        <v>7894</v>
      </c>
      <c r="I44" s="10">
        <v>5848.3810000000003</v>
      </c>
      <c r="J44" s="32">
        <v>6358.2710000000006</v>
      </c>
      <c r="K44" s="156">
        <v>5615.715000000002</v>
      </c>
      <c r="M44" s="75">
        <f t="shared" ref="M44:U44" si="38">C44/C42</f>
        <v>0.21208276400546555</v>
      </c>
      <c r="N44" s="349">
        <f t="shared" si="38"/>
        <v>0.16011090102181771</v>
      </c>
      <c r="O44" s="353">
        <f t="shared" si="38"/>
        <v>0.18268202511534112</v>
      </c>
      <c r="P44" s="353">
        <f t="shared" si="38"/>
        <v>0.11087862055603991</v>
      </c>
      <c r="Q44" s="353">
        <f t="shared" si="38"/>
        <v>8.5739045093392086E-2</v>
      </c>
      <c r="R44" s="352">
        <f t="shared" si="38"/>
        <v>6.8943231441048039E-2</v>
      </c>
      <c r="S44" s="352">
        <f t="shared" si="38"/>
        <v>4.0119492596665973E-2</v>
      </c>
      <c r="T44" s="346">
        <f t="shared" si="38"/>
        <v>4.0552032631833698E-2</v>
      </c>
      <c r="U44" s="76">
        <f t="shared" si="38"/>
        <v>3.9750093710505377E-2</v>
      </c>
      <c r="W44" s="103">
        <f t="shared" si="2"/>
        <v>-0.11678583690440351</v>
      </c>
      <c r="X44" s="102">
        <f t="shared" si="3"/>
        <v>-8.0193892132832123E-2</v>
      </c>
    </row>
    <row r="45" spans="1:24" ht="20.100000000000001" customHeight="1" thickBot="1" x14ac:dyDescent="0.3">
      <c r="A45" s="72" t="s">
        <v>20</v>
      </c>
      <c r="B45" s="98"/>
      <c r="C45" s="81">
        <f t="shared" ref="C45:G46" si="39">C7+C10+C13+C16+C18+C21+C24+C27+C30+C33+C36+C39+C42</f>
        <v>84199496</v>
      </c>
      <c r="D45" s="82">
        <f t="shared" si="39"/>
        <v>84658404</v>
      </c>
      <c r="E45" s="82">
        <f t="shared" si="39"/>
        <v>86072206</v>
      </c>
      <c r="F45" s="82">
        <f t="shared" si="39"/>
        <v>90838237</v>
      </c>
      <c r="G45" s="82">
        <f t="shared" si="39"/>
        <v>94537479</v>
      </c>
      <c r="H45" s="82">
        <f t="shared" ref="H45:K46" si="40">H7+H10+H13+H16+H18+H21+H24+H27+H30+H33+H36+H39+H42</f>
        <v>100080849</v>
      </c>
      <c r="I45" s="82">
        <v>97561468.412</v>
      </c>
      <c r="J45" s="82">
        <v>95765832.049999997</v>
      </c>
      <c r="K45" s="176">
        <v>94387429.650999993</v>
      </c>
      <c r="M45" s="87">
        <f>M7+M10+M13+M16+M18+M21+M24+M27+M30+M33+M36+M39+M42</f>
        <v>1</v>
      </c>
      <c r="N45" s="350">
        <f t="shared" ref="N45:T45" si="41">N7+N10+N13+N16+N18+N21+N24+N27+N30+N33+N36+N39+N42</f>
        <v>0.99999999999999989</v>
      </c>
      <c r="O45" s="350">
        <f t="shared" si="41"/>
        <v>1</v>
      </c>
      <c r="P45" s="350">
        <f t="shared" si="41"/>
        <v>1</v>
      </c>
      <c r="Q45" s="350">
        <f t="shared" ref="Q45:R45" si="42">Q7+Q10+Q13+Q16+Q18+Q21+Q24+Q27+Q30+Q33+Q36+Q39+Q42</f>
        <v>0.99999999999999989</v>
      </c>
      <c r="R45" s="350">
        <f t="shared" si="42"/>
        <v>1</v>
      </c>
      <c r="S45" s="350">
        <f t="shared" ref="S45" si="43">S7+S10+S13+S16+S18+S21+S24+S27+S30+S33+S36+S39+S42</f>
        <v>1</v>
      </c>
      <c r="T45" s="378">
        <f t="shared" si="41"/>
        <v>0.99999999999999978</v>
      </c>
      <c r="U45" s="348">
        <f>U7+U10+U13+U16+U18+U21+U24+U27+U30+U33+U36+U39+U42</f>
        <v>1</v>
      </c>
      <c r="W45" s="91">
        <f t="shared" si="2"/>
        <v>-1.4393467581217595E-2</v>
      </c>
      <c r="X45" s="129">
        <f t="shared" si="3"/>
        <v>2.2204460492503131E-14</v>
      </c>
    </row>
    <row r="46" spans="1:24" ht="20.100000000000001" customHeight="1" x14ac:dyDescent="0.25">
      <c r="A46" s="23"/>
      <c r="B46" t="s">
        <v>84</v>
      </c>
      <c r="C46" s="279">
        <f t="shared" si="39"/>
        <v>47415131</v>
      </c>
      <c r="D46" s="280">
        <f t="shared" si="39"/>
        <v>47322300</v>
      </c>
      <c r="E46" s="280">
        <f t="shared" si="39"/>
        <v>49871335</v>
      </c>
      <c r="F46" s="280">
        <f t="shared" si="39"/>
        <v>54010017</v>
      </c>
      <c r="G46" s="280">
        <v>54960471</v>
      </c>
      <c r="H46" s="280">
        <f t="shared" si="40"/>
        <v>57917151</v>
      </c>
      <c r="I46" s="280">
        <f t="shared" ref="I46" si="44">I8+I11+I14+I17+I19+I22+I25+I28+I31+I34+I37+I40+I43</f>
        <v>55191487.747999996</v>
      </c>
      <c r="J46" s="227">
        <f t="shared" si="40"/>
        <v>53945481.978999987</v>
      </c>
      <c r="K46" s="177">
        <f t="shared" si="40"/>
        <v>53365609.968999997</v>
      </c>
      <c r="M46" s="75">
        <f t="shared" ref="M46:U46" si="45">C46/C45</f>
        <v>0.56312844200397594</v>
      </c>
      <c r="N46" s="77">
        <f t="shared" si="45"/>
        <v>0.5589793542528867</v>
      </c>
      <c r="O46" s="77">
        <f t="shared" si="45"/>
        <v>0.57941276653232288</v>
      </c>
      <c r="P46" s="77">
        <f t="shared" si="45"/>
        <v>0.5945735934967562</v>
      </c>
      <c r="Q46" s="77">
        <f t="shared" si="45"/>
        <v>0.58136171581220186</v>
      </c>
      <c r="R46" s="77">
        <f t="shared" si="45"/>
        <v>0.57870363389902901</v>
      </c>
      <c r="S46" s="77">
        <f t="shared" si="45"/>
        <v>0.56570989189018273</v>
      </c>
      <c r="T46" s="77">
        <f t="shared" si="45"/>
        <v>0.5633061481764674</v>
      </c>
      <c r="U46" s="76">
        <f t="shared" si="45"/>
        <v>0.56538895238826548</v>
      </c>
      <c r="W46" s="105">
        <f t="shared" si="2"/>
        <v>-1.0749222895547106E-2</v>
      </c>
      <c r="X46" s="102">
        <f t="shared" si="3"/>
        <v>0.20828042117980727</v>
      </c>
    </row>
    <row r="47" spans="1:24" ht="20.100000000000001" customHeight="1" thickBot="1" x14ac:dyDescent="0.3">
      <c r="A47" s="30"/>
      <c r="B47" s="24" t="s">
        <v>85</v>
      </c>
      <c r="C47" s="31">
        <f t="shared" ref="C47:F47" si="46">C9+C12+C15+C20+C23+C26+C29+C32+C35+C38+C41+C44</f>
        <v>36784365</v>
      </c>
      <c r="D47" s="32">
        <f t="shared" si="46"/>
        <v>37336104</v>
      </c>
      <c r="E47" s="32">
        <f t="shared" si="46"/>
        <v>36200871</v>
      </c>
      <c r="F47" s="32">
        <f t="shared" si="46"/>
        <v>36828220</v>
      </c>
      <c r="G47" s="32">
        <v>39577008</v>
      </c>
      <c r="H47" s="32">
        <f t="shared" ref="H47:K47" si="47">H9+H12+H15+H20+H23+H26+H29+H32+H35+H38+H41+H44</f>
        <v>42163698</v>
      </c>
      <c r="I47" s="32">
        <f t="shared" ref="I47" si="48">I9+I12+I15+I20+I23+I26+I29+I32+I35+I38+I41+I44</f>
        <v>42369980.663999997</v>
      </c>
      <c r="J47" s="41">
        <f t="shared" si="47"/>
        <v>41820350.070999995</v>
      </c>
      <c r="K47" s="157">
        <f t="shared" si="47"/>
        <v>41021819.682000004</v>
      </c>
      <c r="M47" s="143">
        <f t="shared" ref="M47:U47" si="49">C47/C45</f>
        <v>0.43687155799602412</v>
      </c>
      <c r="N47" s="78">
        <f t="shared" si="49"/>
        <v>0.4410206457471133</v>
      </c>
      <c r="O47" s="78">
        <f t="shared" si="49"/>
        <v>0.42058723346767712</v>
      </c>
      <c r="P47" s="78">
        <f t="shared" si="49"/>
        <v>0.4054264065032438</v>
      </c>
      <c r="Q47" s="78">
        <f t="shared" si="49"/>
        <v>0.41863828418779814</v>
      </c>
      <c r="R47" s="78">
        <f t="shared" si="49"/>
        <v>0.42129636610097104</v>
      </c>
      <c r="S47" s="78">
        <f t="shared" si="49"/>
        <v>0.43429010810981722</v>
      </c>
      <c r="T47" s="78">
        <f t="shared" si="49"/>
        <v>0.43669385182353249</v>
      </c>
      <c r="U47" s="217">
        <f t="shared" si="49"/>
        <v>0.43461104761173458</v>
      </c>
      <c r="W47" s="103">
        <f t="shared" si="2"/>
        <v>-1.9094301880407404E-2</v>
      </c>
      <c r="X47" s="104">
        <f t="shared" si="3"/>
        <v>-0.20828042117979062</v>
      </c>
    </row>
    <row r="50" spans="1:24" x14ac:dyDescent="0.25">
      <c r="A50" s="1" t="s">
        <v>22</v>
      </c>
      <c r="M50" s="1" t="s">
        <v>24</v>
      </c>
      <c r="W50" s="1" t="s">
        <v>90</v>
      </c>
    </row>
    <row r="51" spans="1:24" ht="15.75" thickBot="1" x14ac:dyDescent="0.3"/>
    <row r="52" spans="1:24" ht="24" customHeight="1" x14ac:dyDescent="0.25">
      <c r="A52" s="420" t="s">
        <v>80</v>
      </c>
      <c r="B52" s="450"/>
      <c r="C52" s="422">
        <v>2016</v>
      </c>
      <c r="D52" s="424">
        <v>2017</v>
      </c>
      <c r="E52" s="426">
        <v>2018</v>
      </c>
      <c r="F52" s="424">
        <v>2019</v>
      </c>
      <c r="G52" s="424">
        <v>2020</v>
      </c>
      <c r="H52" s="424">
        <v>2021</v>
      </c>
      <c r="I52" s="424">
        <v>2022</v>
      </c>
      <c r="J52" s="426">
        <v>2023</v>
      </c>
      <c r="K52" s="457">
        <v>2024</v>
      </c>
      <c r="M52" s="466">
        <v>2016</v>
      </c>
      <c r="N52" s="424">
        <v>2017</v>
      </c>
      <c r="O52" s="424">
        <v>2018</v>
      </c>
      <c r="P52" s="447">
        <v>2019</v>
      </c>
      <c r="Q52" s="426">
        <v>2020</v>
      </c>
      <c r="R52" s="426">
        <v>2021</v>
      </c>
      <c r="S52" s="426">
        <v>2022</v>
      </c>
      <c r="T52" s="426">
        <v>2023</v>
      </c>
      <c r="U52" s="460">
        <v>2024</v>
      </c>
      <c r="W52" s="464" t="s">
        <v>86</v>
      </c>
      <c r="X52" s="465"/>
    </row>
    <row r="53" spans="1:24" ht="21.75" customHeight="1" thickBot="1" x14ac:dyDescent="0.3">
      <c r="A53" s="451"/>
      <c r="B53" s="452"/>
      <c r="C53" s="453">
        <v>2016</v>
      </c>
      <c r="D53" s="444">
        <v>2017</v>
      </c>
      <c r="E53" s="449"/>
      <c r="F53" s="444"/>
      <c r="G53" s="444"/>
      <c r="H53" s="444">
        <v>2018</v>
      </c>
      <c r="I53" s="444"/>
      <c r="J53" s="449"/>
      <c r="K53" s="458"/>
      <c r="M53" s="467"/>
      <c r="N53" s="444"/>
      <c r="O53" s="444"/>
      <c r="P53" s="468"/>
      <c r="Q53" s="449"/>
      <c r="R53" s="449"/>
      <c r="S53" s="449"/>
      <c r="T53" s="449"/>
      <c r="U53" s="461"/>
      <c r="W53" s="127" t="s">
        <v>0</v>
      </c>
      <c r="X53" s="128" t="s">
        <v>37</v>
      </c>
    </row>
    <row r="54" spans="1:24" ht="20.100000000000001" customHeight="1" thickBot="1" x14ac:dyDescent="0.3">
      <c r="A54" s="5" t="s">
        <v>10</v>
      </c>
      <c r="B54" s="6"/>
      <c r="C54" s="12">
        <v>43263427</v>
      </c>
      <c r="D54" s="13">
        <v>45322865</v>
      </c>
      <c r="E54" s="13">
        <v>48266368</v>
      </c>
      <c r="F54" s="13">
        <v>50700344</v>
      </c>
      <c r="G54" s="13">
        <v>53931412</v>
      </c>
      <c r="H54" s="13">
        <v>56340940</v>
      </c>
      <c r="I54" s="35">
        <v>57773575.998999983</v>
      </c>
      <c r="J54" s="13">
        <v>57555765.070999995</v>
      </c>
      <c r="K54" s="155">
        <v>52889218.165999994</v>
      </c>
      <c r="M54" s="131">
        <f t="shared" ref="M54:U54" si="50">C54/C92</f>
        <v>0.15995255176002657</v>
      </c>
      <c r="N54" s="234">
        <f t="shared" si="50"/>
        <v>0.1566763403581925</v>
      </c>
      <c r="O54" s="20">
        <f t="shared" si="50"/>
        <v>0.15598980563684609</v>
      </c>
      <c r="P54" s="20">
        <f t="shared" si="50"/>
        <v>0.15258973097881612</v>
      </c>
      <c r="Q54" s="20">
        <f t="shared" si="50"/>
        <v>0.15299297949399679</v>
      </c>
      <c r="R54" s="351">
        <f t="shared" si="50"/>
        <v>0.14362421512708967</v>
      </c>
      <c r="S54" s="351">
        <f t="shared" si="50"/>
        <v>0.14343421266588208</v>
      </c>
      <c r="T54" s="20">
        <f t="shared" si="50"/>
        <v>0.13964387844411361</v>
      </c>
      <c r="U54" s="215">
        <f t="shared" si="50"/>
        <v>0.12612283258102522</v>
      </c>
      <c r="W54" s="100">
        <f>(K54-J54)/J54</f>
        <v>-8.1078705134809928E-2</v>
      </c>
      <c r="X54" s="99">
        <f>(U54-T54)*100</f>
        <v>-1.3521045863088388</v>
      </c>
    </row>
    <row r="55" spans="1:24" ht="20.100000000000001" customHeight="1" x14ac:dyDescent="0.25">
      <c r="A55" s="23"/>
      <c r="B55" t="s">
        <v>84</v>
      </c>
      <c r="C55" s="9">
        <v>1291916</v>
      </c>
      <c r="D55" s="10">
        <v>1193387</v>
      </c>
      <c r="E55" s="10">
        <v>1430439</v>
      </c>
      <c r="F55" s="10">
        <v>1484147</v>
      </c>
      <c r="G55" s="10">
        <v>1476642</v>
      </c>
      <c r="H55" s="10">
        <v>1901660</v>
      </c>
      <c r="I55" s="34">
        <v>2502678.7039999999</v>
      </c>
      <c r="J55" s="10">
        <v>2831317.2369999997</v>
      </c>
      <c r="K55" s="156">
        <v>2568609.0239999988</v>
      </c>
      <c r="M55" s="75">
        <f t="shared" ref="M55:U55" si="51">C55/C54</f>
        <v>2.9861619607711613E-2</v>
      </c>
      <c r="N55" s="36">
        <f t="shared" si="51"/>
        <v>2.6330793518900449E-2</v>
      </c>
      <c r="O55" s="17">
        <f t="shared" si="51"/>
        <v>2.9636350512224165E-2</v>
      </c>
      <c r="P55" s="17">
        <f t="shared" si="51"/>
        <v>2.9272917753773033E-2</v>
      </c>
      <c r="Q55" s="17">
        <f t="shared" si="51"/>
        <v>2.7379998877092259E-2</v>
      </c>
      <c r="R55" s="346">
        <f t="shared" si="51"/>
        <v>3.3752720490641444E-2</v>
      </c>
      <c r="S55" s="346">
        <f t="shared" si="51"/>
        <v>4.3318743226891811E-2</v>
      </c>
      <c r="T55" s="17">
        <f t="shared" si="51"/>
        <v>4.9192591454693131E-2</v>
      </c>
      <c r="U55" s="76">
        <f t="shared" si="51"/>
        <v>4.8565834645883224E-2</v>
      </c>
      <c r="W55" s="105">
        <f t="shared" ref="W55:W94" si="52">(K55-J55)/J55</f>
        <v>-9.278656929251794E-2</v>
      </c>
      <c r="X55" s="102">
        <f t="shared" ref="X55:X94" si="53">(U55-T55)*100</f>
        <v>-6.2675680880990708E-2</v>
      </c>
    </row>
    <row r="56" spans="1:24" ht="20.100000000000001" customHeight="1" thickBot="1" x14ac:dyDescent="0.3">
      <c r="A56" s="23"/>
      <c r="B56" t="s">
        <v>85</v>
      </c>
      <c r="C56" s="9">
        <v>41971511</v>
      </c>
      <c r="D56" s="10">
        <v>44129478</v>
      </c>
      <c r="E56" s="10">
        <v>46835929</v>
      </c>
      <c r="F56" s="10">
        <v>49216197</v>
      </c>
      <c r="G56" s="10">
        <v>52454770</v>
      </c>
      <c r="H56" s="10">
        <v>54439280</v>
      </c>
      <c r="I56" s="34">
        <v>55270897.294999979</v>
      </c>
      <c r="J56" s="10">
        <v>54724447.833999991</v>
      </c>
      <c r="K56" s="156">
        <v>50320609.141999997</v>
      </c>
      <c r="M56" s="75">
        <f t="shared" ref="M56:U56" si="54">C56/C54</f>
        <v>0.97013838039228839</v>
      </c>
      <c r="N56" s="36">
        <f t="shared" si="54"/>
        <v>0.97366920648109956</v>
      </c>
      <c r="O56" s="17">
        <f t="shared" si="54"/>
        <v>0.97036364948777587</v>
      </c>
      <c r="P56" s="17">
        <f t="shared" si="54"/>
        <v>0.97072708224622695</v>
      </c>
      <c r="Q56" s="17">
        <f t="shared" si="54"/>
        <v>0.9726200011229077</v>
      </c>
      <c r="R56" s="346">
        <f t="shared" si="54"/>
        <v>0.96624727950935851</v>
      </c>
      <c r="S56" s="346">
        <f t="shared" si="54"/>
        <v>0.95668125677310811</v>
      </c>
      <c r="T56" s="17">
        <f t="shared" si="54"/>
        <v>0.95080740854530676</v>
      </c>
      <c r="U56" s="76">
        <f t="shared" si="54"/>
        <v>0.95143416535411685</v>
      </c>
      <c r="W56" s="103">
        <f t="shared" si="52"/>
        <v>-8.0472967134515586E-2</v>
      </c>
      <c r="X56" s="102">
        <f t="shared" si="53"/>
        <v>6.2675680881008056E-2</v>
      </c>
    </row>
    <row r="57" spans="1:24" ht="20.100000000000001" customHeight="1" thickBot="1" x14ac:dyDescent="0.3">
      <c r="A57" s="5" t="s">
        <v>17</v>
      </c>
      <c r="B57" s="6"/>
      <c r="C57" s="12">
        <v>534724</v>
      </c>
      <c r="D57" s="13">
        <v>727328</v>
      </c>
      <c r="E57" s="13">
        <v>627880</v>
      </c>
      <c r="F57" s="13">
        <v>660848</v>
      </c>
      <c r="G57" s="13">
        <v>732632</v>
      </c>
      <c r="H57" s="13">
        <v>965487</v>
      </c>
      <c r="I57" s="35">
        <v>1069815.213</v>
      </c>
      <c r="J57" s="13">
        <v>1235057.9309999996</v>
      </c>
      <c r="K57" s="155">
        <v>1538016.193</v>
      </c>
      <c r="M57" s="131">
        <f t="shared" ref="M57:U57" si="55">C57/C92</f>
        <v>1.976969329945324E-3</v>
      </c>
      <c r="N57" s="234">
        <f t="shared" si="55"/>
        <v>2.5142958036753287E-3</v>
      </c>
      <c r="O57" s="20">
        <f t="shared" si="55"/>
        <v>2.0292158540552072E-3</v>
      </c>
      <c r="P57" s="20">
        <f t="shared" si="55"/>
        <v>1.9889138925347069E-3</v>
      </c>
      <c r="Q57" s="20">
        <f t="shared" si="55"/>
        <v>2.0783352112614048E-3</v>
      </c>
      <c r="R57" s="351">
        <f t="shared" si="55"/>
        <v>2.4612175904485871E-3</v>
      </c>
      <c r="S57" s="351">
        <f t="shared" si="55"/>
        <v>2.6560257024300176E-3</v>
      </c>
      <c r="T57" s="20">
        <f t="shared" si="55"/>
        <v>2.9965422121528214E-3</v>
      </c>
      <c r="U57" s="215">
        <f t="shared" si="55"/>
        <v>3.6676465552547108E-3</v>
      </c>
      <c r="W57" s="100">
        <f t="shared" si="52"/>
        <v>0.24529882720132942</v>
      </c>
      <c r="X57" s="99">
        <f t="shared" si="53"/>
        <v>6.7110434310188941E-2</v>
      </c>
    </row>
    <row r="58" spans="1:24" ht="20.100000000000001" customHeight="1" x14ac:dyDescent="0.25">
      <c r="A58" s="23"/>
      <c r="B58" t="s">
        <v>84</v>
      </c>
      <c r="C58" s="9">
        <v>472187</v>
      </c>
      <c r="D58" s="10">
        <v>628374</v>
      </c>
      <c r="E58" s="10">
        <v>453490</v>
      </c>
      <c r="F58" s="10">
        <v>401720</v>
      </c>
      <c r="G58" s="10">
        <v>486117</v>
      </c>
      <c r="H58" s="10">
        <v>594835</v>
      </c>
      <c r="I58" s="34">
        <v>643398.17599999986</v>
      </c>
      <c r="J58" s="10">
        <v>736794.54299999983</v>
      </c>
      <c r="K58" s="156">
        <v>980519.7350000001</v>
      </c>
      <c r="M58" s="75">
        <f t="shared" ref="M58:U58" si="56">C58/C57</f>
        <v>0.88304807713886047</v>
      </c>
      <c r="N58" s="36">
        <f t="shared" si="56"/>
        <v>0.86394858990716705</v>
      </c>
      <c r="O58" s="17">
        <f t="shared" si="56"/>
        <v>0.72225584506593621</v>
      </c>
      <c r="P58" s="17">
        <f t="shared" si="56"/>
        <v>0.60788562574147154</v>
      </c>
      <c r="Q58" s="17">
        <f t="shared" si="56"/>
        <v>0.66352138590724952</v>
      </c>
      <c r="R58" s="346">
        <f t="shared" si="56"/>
        <v>0.61609840422501805</v>
      </c>
      <c r="S58" s="346">
        <f t="shared" si="56"/>
        <v>0.60141056902319434</v>
      </c>
      <c r="T58" s="17">
        <f t="shared" si="56"/>
        <v>0.59656678808858243</v>
      </c>
      <c r="U58" s="76">
        <f t="shared" si="56"/>
        <v>0.63752237425240177</v>
      </c>
      <c r="W58" s="105">
        <f t="shared" si="52"/>
        <v>0.33079125560244593</v>
      </c>
      <c r="X58" s="102">
        <f t="shared" si="53"/>
        <v>4.0955586163819335</v>
      </c>
    </row>
    <row r="59" spans="1:24" ht="20.100000000000001" customHeight="1" thickBot="1" x14ac:dyDescent="0.3">
      <c r="A59" s="23"/>
      <c r="B59" t="s">
        <v>85</v>
      </c>
      <c r="C59" s="9">
        <v>62537</v>
      </c>
      <c r="D59" s="10">
        <v>98954</v>
      </c>
      <c r="E59" s="10">
        <v>174390</v>
      </c>
      <c r="F59" s="10">
        <v>259128</v>
      </c>
      <c r="G59" s="10">
        <v>246515</v>
      </c>
      <c r="H59" s="10">
        <v>370652</v>
      </c>
      <c r="I59" s="34">
        <v>426417.03700000001</v>
      </c>
      <c r="J59" s="10">
        <v>498263.38799999986</v>
      </c>
      <c r="K59" s="156">
        <v>557496.45799999998</v>
      </c>
      <c r="M59" s="75">
        <f t="shared" ref="M59:U59" si="57">C59/C57</f>
        <v>0.11695192286113958</v>
      </c>
      <c r="N59" s="36">
        <f t="shared" si="57"/>
        <v>0.13605141009283295</v>
      </c>
      <c r="O59" s="17">
        <f t="shared" si="57"/>
        <v>0.27774415493406385</v>
      </c>
      <c r="P59" s="17">
        <f t="shared" si="57"/>
        <v>0.39211437425852841</v>
      </c>
      <c r="Q59" s="17">
        <f t="shared" si="57"/>
        <v>0.33647861409275054</v>
      </c>
      <c r="R59" s="346">
        <f t="shared" si="57"/>
        <v>0.38390159577498195</v>
      </c>
      <c r="S59" s="346">
        <f t="shared" si="57"/>
        <v>0.39858943097680555</v>
      </c>
      <c r="T59" s="17">
        <f t="shared" si="57"/>
        <v>0.40343321191141762</v>
      </c>
      <c r="U59" s="76">
        <f t="shared" si="57"/>
        <v>0.36247762574759834</v>
      </c>
      <c r="W59" s="103">
        <f t="shared" si="52"/>
        <v>0.11887903351229198</v>
      </c>
      <c r="X59" s="102">
        <f t="shared" si="53"/>
        <v>-4.0955586163819282</v>
      </c>
    </row>
    <row r="60" spans="1:24" ht="20.100000000000001" customHeight="1" thickBot="1" x14ac:dyDescent="0.3">
      <c r="A60" s="5" t="s">
        <v>14</v>
      </c>
      <c r="B60" s="6"/>
      <c r="C60" s="12">
        <v>38185533</v>
      </c>
      <c r="D60" s="13">
        <v>43987043</v>
      </c>
      <c r="E60" s="13">
        <v>47167068</v>
      </c>
      <c r="F60" s="13">
        <v>49268564</v>
      </c>
      <c r="G60" s="13">
        <v>57661665</v>
      </c>
      <c r="H60" s="13">
        <v>68982199</v>
      </c>
      <c r="I60" s="35">
        <v>74341099.981000021</v>
      </c>
      <c r="J60" s="13">
        <v>78712782.665999949</v>
      </c>
      <c r="K60" s="155">
        <v>85385926.549999997</v>
      </c>
      <c r="M60" s="131">
        <f t="shared" ref="M60:U60" si="58">C60/C92</f>
        <v>0.14117867832492101</v>
      </c>
      <c r="N60" s="234">
        <f t="shared" si="58"/>
        <v>0.15205854529316382</v>
      </c>
      <c r="O60" s="20">
        <f t="shared" si="58"/>
        <v>0.15243702964722564</v>
      </c>
      <c r="P60" s="20">
        <f t="shared" si="58"/>
        <v>0.14828059009762506</v>
      </c>
      <c r="Q60" s="20">
        <f t="shared" si="58"/>
        <v>0.16357498540803478</v>
      </c>
      <c r="R60" s="351">
        <f t="shared" si="58"/>
        <v>0.17584928808634911</v>
      </c>
      <c r="S60" s="351">
        <f t="shared" si="58"/>
        <v>0.1845663343511042</v>
      </c>
      <c r="T60" s="20">
        <f t="shared" si="58"/>
        <v>0.19097579957541264</v>
      </c>
      <c r="U60" s="215">
        <f t="shared" si="58"/>
        <v>0.20361645137655535</v>
      </c>
      <c r="W60" s="100">
        <f t="shared" si="52"/>
        <v>8.4778401397852227E-2</v>
      </c>
      <c r="X60" s="99">
        <f t="shared" si="53"/>
        <v>1.264065180114271</v>
      </c>
    </row>
    <row r="61" spans="1:24" ht="20.100000000000001" customHeight="1" x14ac:dyDescent="0.25">
      <c r="A61" s="23"/>
      <c r="B61" t="s">
        <v>84</v>
      </c>
      <c r="C61" s="9">
        <v>1998845</v>
      </c>
      <c r="D61" s="10">
        <v>1905303</v>
      </c>
      <c r="E61" s="10">
        <v>2020518</v>
      </c>
      <c r="F61" s="10">
        <v>1342451</v>
      </c>
      <c r="G61" s="10">
        <v>1206106</v>
      </c>
      <c r="H61" s="10">
        <v>1532827</v>
      </c>
      <c r="I61" s="34">
        <v>1504928.34</v>
      </c>
      <c r="J61" s="10">
        <v>1589049.9920000006</v>
      </c>
      <c r="K61" s="156">
        <v>1583782.2990000006</v>
      </c>
      <c r="M61" s="75">
        <f t="shared" ref="M61:U61" si="59">C61/C60</f>
        <v>5.2345609527042612E-2</v>
      </c>
      <c r="N61" s="36">
        <f t="shared" si="59"/>
        <v>4.3315096220493843E-2</v>
      </c>
      <c r="O61" s="17">
        <f t="shared" si="59"/>
        <v>4.2837472958887332E-2</v>
      </c>
      <c r="P61" s="17">
        <f t="shared" si="59"/>
        <v>2.724761777103956E-2</v>
      </c>
      <c r="Q61" s="17">
        <f t="shared" si="59"/>
        <v>2.0916947160648239E-2</v>
      </c>
      <c r="R61" s="346">
        <f t="shared" si="59"/>
        <v>2.2220616655030091E-2</v>
      </c>
      <c r="S61" s="346">
        <f t="shared" si="59"/>
        <v>2.0243557606554479E-2</v>
      </c>
      <c r="T61" s="17">
        <f t="shared" si="59"/>
        <v>2.0187953445157416E-2</v>
      </c>
      <c r="U61" s="76">
        <f t="shared" si="59"/>
        <v>1.8548516869142068E-2</v>
      </c>
      <c r="W61" s="105">
        <f t="shared" si="52"/>
        <v>-3.3149951395613289E-3</v>
      </c>
      <c r="X61" s="102">
        <f t="shared" si="53"/>
        <v>-0.16394365760153476</v>
      </c>
    </row>
    <row r="62" spans="1:24" ht="20.100000000000001" customHeight="1" thickBot="1" x14ac:dyDescent="0.3">
      <c r="A62" s="23"/>
      <c r="B62" t="s">
        <v>85</v>
      </c>
      <c r="C62" s="9">
        <v>36186688</v>
      </c>
      <c r="D62" s="10">
        <v>42081740</v>
      </c>
      <c r="E62" s="10">
        <v>45146550</v>
      </c>
      <c r="F62" s="10">
        <v>47926113</v>
      </c>
      <c r="G62" s="10">
        <v>56455559</v>
      </c>
      <c r="H62" s="10">
        <v>67449372</v>
      </c>
      <c r="I62" s="34">
        <v>72836171.641000018</v>
      </c>
      <c r="J62" s="10">
        <v>77123732.67399995</v>
      </c>
      <c r="K62" s="156">
        <v>83802144.251000002</v>
      </c>
      <c r="M62" s="75">
        <f t="shared" ref="M62:U62" si="60">C62/C60</f>
        <v>0.94765439047295741</v>
      </c>
      <c r="N62" s="36">
        <f t="shared" si="60"/>
        <v>0.95668490377950621</v>
      </c>
      <c r="O62" s="17">
        <f t="shared" si="60"/>
        <v>0.95716252704111271</v>
      </c>
      <c r="P62" s="17">
        <f t="shared" si="60"/>
        <v>0.97275238222896043</v>
      </c>
      <c r="Q62" s="17">
        <f t="shared" si="60"/>
        <v>0.97908305283935171</v>
      </c>
      <c r="R62" s="346">
        <f t="shared" si="60"/>
        <v>0.97777938334496994</v>
      </c>
      <c r="S62" s="346">
        <f t="shared" si="60"/>
        <v>0.9797564423934455</v>
      </c>
      <c r="T62" s="17">
        <f t="shared" si="60"/>
        <v>0.97981204655484255</v>
      </c>
      <c r="U62" s="76">
        <f t="shared" si="60"/>
        <v>0.98145148313085795</v>
      </c>
      <c r="W62" s="103">
        <f t="shared" si="52"/>
        <v>8.6593469292124733E-2</v>
      </c>
      <c r="X62" s="102">
        <f t="shared" si="53"/>
        <v>0.16394365760153962</v>
      </c>
    </row>
    <row r="63" spans="1:24" ht="20.100000000000001" customHeight="1" thickBot="1" x14ac:dyDescent="0.3">
      <c r="A63" s="5" t="s">
        <v>8</v>
      </c>
      <c r="B63" s="6"/>
      <c r="C63" s="12">
        <v>126076</v>
      </c>
      <c r="D63" s="13">
        <v>91732</v>
      </c>
      <c r="E63" s="13">
        <v>249211</v>
      </c>
      <c r="F63" s="13">
        <v>342501</v>
      </c>
      <c r="G63" s="13">
        <v>108524</v>
      </c>
      <c r="H63" s="13"/>
      <c r="I63" s="35"/>
      <c r="J63" s="13"/>
      <c r="K63" s="155"/>
      <c r="M63" s="131">
        <f t="shared" ref="M63:U63" si="61">C63/C92</f>
        <v>4.6612530060776526E-4</v>
      </c>
      <c r="N63" s="234">
        <f t="shared" si="61"/>
        <v>3.1710780096840115E-4</v>
      </c>
      <c r="O63" s="20">
        <f t="shared" si="61"/>
        <v>8.0541331497253009E-4</v>
      </c>
      <c r="P63" s="20">
        <f t="shared" si="61"/>
        <v>1.0308043560804145E-3</v>
      </c>
      <c r="Q63" s="20">
        <f t="shared" si="61"/>
        <v>3.0786158735481478E-4</v>
      </c>
      <c r="R63" s="351">
        <f t="shared" si="61"/>
        <v>0</v>
      </c>
      <c r="S63" s="351">
        <f t="shared" si="61"/>
        <v>0</v>
      </c>
      <c r="T63" s="20">
        <f t="shared" si="61"/>
        <v>0</v>
      </c>
      <c r="U63" s="215">
        <f t="shared" si="61"/>
        <v>0</v>
      </c>
      <c r="W63" s="100"/>
      <c r="X63" s="99">
        <f t="shared" si="53"/>
        <v>0</v>
      </c>
    </row>
    <row r="64" spans="1:24" ht="20.100000000000001" customHeight="1" thickBot="1" x14ac:dyDescent="0.3">
      <c r="A64" s="23"/>
      <c r="B64" t="s">
        <v>84</v>
      </c>
      <c r="C64" s="9">
        <v>126076</v>
      </c>
      <c r="D64" s="10">
        <v>91732</v>
      </c>
      <c r="E64" s="10">
        <v>249211</v>
      </c>
      <c r="F64" s="10">
        <v>342501</v>
      </c>
      <c r="G64" s="10">
        <v>108524</v>
      </c>
      <c r="H64" s="10"/>
      <c r="I64" s="34"/>
      <c r="J64" s="10"/>
      <c r="K64" s="156"/>
      <c r="M64" s="75">
        <f>C64/C63</f>
        <v>1</v>
      </c>
      <c r="N64" s="36">
        <f>D64/D63</f>
        <v>1</v>
      </c>
      <c r="O64" s="17">
        <f>E64/E63</f>
        <v>1</v>
      </c>
      <c r="P64" s="17">
        <f>F64/F63</f>
        <v>1</v>
      </c>
      <c r="Q64" s="17">
        <f>G64/G63</f>
        <v>1</v>
      </c>
      <c r="R64" s="346"/>
      <c r="S64" s="346"/>
      <c r="T64" s="17"/>
      <c r="U64" s="76"/>
      <c r="W64" s="150"/>
      <c r="X64" s="102">
        <f t="shared" si="53"/>
        <v>0</v>
      </c>
    </row>
    <row r="65" spans="1:24" ht="20.100000000000001" customHeight="1" thickBot="1" x14ac:dyDescent="0.3">
      <c r="A65" s="5" t="s">
        <v>15</v>
      </c>
      <c r="B65" s="6"/>
      <c r="C65" s="12">
        <v>41727</v>
      </c>
      <c r="D65" s="13">
        <v>51471</v>
      </c>
      <c r="E65" s="13">
        <v>46466</v>
      </c>
      <c r="F65" s="13">
        <v>41389</v>
      </c>
      <c r="G65" s="13">
        <v>39464</v>
      </c>
      <c r="H65" s="13">
        <v>45091</v>
      </c>
      <c r="I65" s="35">
        <v>42381.521999999997</v>
      </c>
      <c r="J65" s="13">
        <v>52326.185000000012</v>
      </c>
      <c r="K65" s="155">
        <v>37320.751000000004</v>
      </c>
      <c r="M65" s="131">
        <f t="shared" ref="M65:U65" si="62">C65/C92</f>
        <v>1.5427210903312463E-4</v>
      </c>
      <c r="N65" s="234">
        <f t="shared" si="62"/>
        <v>1.7792979138844215E-4</v>
      </c>
      <c r="O65" s="20">
        <f t="shared" si="62"/>
        <v>1.5017128093669055E-4</v>
      </c>
      <c r="P65" s="20">
        <f t="shared" si="62"/>
        <v>1.2456594723464243E-4</v>
      </c>
      <c r="Q65" s="20">
        <f t="shared" si="62"/>
        <v>1.1195173126101517E-4</v>
      </c>
      <c r="R65" s="351">
        <f t="shared" si="62"/>
        <v>1.1494588986792908E-4</v>
      </c>
      <c r="S65" s="351">
        <f t="shared" si="62"/>
        <v>1.0522042533349471E-4</v>
      </c>
      <c r="T65" s="20">
        <f t="shared" si="62"/>
        <v>1.2695568217311245E-4</v>
      </c>
      <c r="U65" s="215">
        <f t="shared" si="62"/>
        <v>8.8997322959049506E-5</v>
      </c>
      <c r="W65" s="100">
        <f t="shared" si="52"/>
        <v>-0.28676720842538023</v>
      </c>
      <c r="X65" s="99">
        <f t="shared" si="53"/>
        <v>-3.7958359214062946E-3</v>
      </c>
    </row>
    <row r="66" spans="1:24" ht="20.100000000000001" customHeight="1" x14ac:dyDescent="0.25">
      <c r="A66" s="23"/>
      <c r="B66" t="s">
        <v>84</v>
      </c>
      <c r="C66" s="9">
        <v>23312</v>
      </c>
      <c r="D66" s="10">
        <v>30071</v>
      </c>
      <c r="E66" s="10">
        <v>32328</v>
      </c>
      <c r="F66" s="10">
        <v>22422</v>
      </c>
      <c r="G66" s="10">
        <v>16296</v>
      </c>
      <c r="H66" s="10">
        <v>18680</v>
      </c>
      <c r="I66" s="34">
        <v>16797.440000000002</v>
      </c>
      <c r="J66" s="10">
        <v>10888.980000000001</v>
      </c>
      <c r="K66" s="156">
        <v>5756.5099999999984</v>
      </c>
      <c r="M66" s="75">
        <f t="shared" ref="M66:U66" si="63">C66/C65</f>
        <v>0.55867903276056274</v>
      </c>
      <c r="N66" s="36">
        <f t="shared" si="63"/>
        <v>0.58423189757339089</v>
      </c>
      <c r="O66" s="17">
        <f t="shared" si="63"/>
        <v>0.69573451555976418</v>
      </c>
      <c r="P66" s="17">
        <f t="shared" si="63"/>
        <v>0.54173814298485101</v>
      </c>
      <c r="Q66" s="17">
        <f t="shared" si="63"/>
        <v>0.41293330630448005</v>
      </c>
      <c r="R66" s="346">
        <f t="shared" si="63"/>
        <v>0.41427335831984208</v>
      </c>
      <c r="S66" s="346">
        <f t="shared" si="63"/>
        <v>0.39633876291653714</v>
      </c>
      <c r="T66" s="17">
        <f t="shared" si="63"/>
        <v>0.20809810613940227</v>
      </c>
      <c r="U66" s="76">
        <f t="shared" si="63"/>
        <v>0.15424421657538451</v>
      </c>
      <c r="W66" s="105">
        <f t="shared" si="52"/>
        <v>-0.47134534180428306</v>
      </c>
      <c r="X66" s="102">
        <f t="shared" si="53"/>
        <v>-5.3853889564017763</v>
      </c>
    </row>
    <row r="67" spans="1:24" ht="20.100000000000001" customHeight="1" thickBot="1" x14ac:dyDescent="0.3">
      <c r="A67" s="23"/>
      <c r="B67" t="s">
        <v>85</v>
      </c>
      <c r="C67" s="9">
        <v>18415</v>
      </c>
      <c r="D67" s="10">
        <v>21400</v>
      </c>
      <c r="E67" s="10">
        <v>14138</v>
      </c>
      <c r="F67" s="10">
        <v>18967</v>
      </c>
      <c r="G67" s="10">
        <v>23168</v>
      </c>
      <c r="H67" s="10">
        <v>26411</v>
      </c>
      <c r="I67" s="34">
        <v>25584.081999999995</v>
      </c>
      <c r="J67" s="10">
        <v>41437.205000000009</v>
      </c>
      <c r="K67" s="156">
        <v>31564.241000000005</v>
      </c>
      <c r="M67" s="75">
        <f t="shared" ref="M67:U67" si="64">C67/C65</f>
        <v>0.44132096723943731</v>
      </c>
      <c r="N67" s="36">
        <f t="shared" si="64"/>
        <v>0.41576810242660917</v>
      </c>
      <c r="O67" s="17">
        <f t="shared" si="64"/>
        <v>0.30426548444023588</v>
      </c>
      <c r="P67" s="17">
        <f t="shared" si="64"/>
        <v>0.45826185701514893</v>
      </c>
      <c r="Q67" s="17">
        <f t="shared" si="64"/>
        <v>0.58706669369552</v>
      </c>
      <c r="R67" s="346">
        <f t="shared" si="64"/>
        <v>0.58572664168015787</v>
      </c>
      <c r="S67" s="346">
        <f t="shared" si="64"/>
        <v>0.60366123708346286</v>
      </c>
      <c r="T67" s="17">
        <f t="shared" si="64"/>
        <v>0.79190189386059773</v>
      </c>
      <c r="U67" s="76">
        <f t="shared" si="64"/>
        <v>0.84575578342461555</v>
      </c>
      <c r="W67" s="103">
        <f t="shared" si="52"/>
        <v>-0.23826327089387428</v>
      </c>
      <c r="X67" s="102">
        <f t="shared" si="53"/>
        <v>5.3853889564017816</v>
      </c>
    </row>
    <row r="68" spans="1:24" ht="20.100000000000001" customHeight="1" thickBot="1" x14ac:dyDescent="0.3">
      <c r="A68" s="5" t="s">
        <v>18</v>
      </c>
      <c r="B68" s="6"/>
      <c r="C68" s="12">
        <v>2266260</v>
      </c>
      <c r="D68" s="13">
        <v>1874529</v>
      </c>
      <c r="E68" s="13">
        <v>2247676</v>
      </c>
      <c r="F68" s="13">
        <v>2123665</v>
      </c>
      <c r="G68" s="13">
        <v>1635486</v>
      </c>
      <c r="H68" s="13">
        <v>1544064</v>
      </c>
      <c r="I68" s="35">
        <v>1367487.6140000001</v>
      </c>
      <c r="J68" s="13">
        <v>1853994.5519999997</v>
      </c>
      <c r="K68" s="155">
        <v>2245358.2819999992</v>
      </c>
      <c r="M68" s="131">
        <f t="shared" ref="M68:U68" si="65">C68/C92</f>
        <v>8.3787645844994613E-3</v>
      </c>
      <c r="N68" s="234">
        <f t="shared" si="65"/>
        <v>6.4800480643777093E-3</v>
      </c>
      <c r="O68" s="20">
        <f t="shared" si="65"/>
        <v>7.2641583964760652E-3</v>
      </c>
      <c r="P68" s="20">
        <f t="shared" si="65"/>
        <v>6.3914649383666417E-3</v>
      </c>
      <c r="Q68" s="20">
        <f t="shared" si="65"/>
        <v>4.6395572966033008E-3</v>
      </c>
      <c r="R68" s="351">
        <f t="shared" si="65"/>
        <v>3.9361249582629361E-3</v>
      </c>
      <c r="S68" s="351">
        <f t="shared" si="65"/>
        <v>3.3950557128025242E-3</v>
      </c>
      <c r="T68" s="20">
        <f t="shared" si="65"/>
        <v>4.498228622904458E-3</v>
      </c>
      <c r="U68" s="215">
        <f t="shared" si="65"/>
        <v>5.3544173369375787E-3</v>
      </c>
      <c r="W68" s="100">
        <f t="shared" si="52"/>
        <v>0.21109216830104233</v>
      </c>
      <c r="X68" s="99">
        <f t="shared" si="53"/>
        <v>8.5618871403312077E-2</v>
      </c>
    </row>
    <row r="69" spans="1:24" ht="20.100000000000001" customHeight="1" x14ac:dyDescent="0.25">
      <c r="A69" s="23"/>
      <c r="B69" t="s">
        <v>84</v>
      </c>
      <c r="C69" s="9">
        <v>1308525</v>
      </c>
      <c r="D69" s="10">
        <v>974296</v>
      </c>
      <c r="E69" s="10">
        <v>1285372</v>
      </c>
      <c r="F69" s="10">
        <v>1096822</v>
      </c>
      <c r="G69" s="10">
        <v>685442</v>
      </c>
      <c r="H69" s="10">
        <v>463177</v>
      </c>
      <c r="I69" s="34">
        <v>248088.29700000005</v>
      </c>
      <c r="J69" s="10">
        <v>197804.69500000001</v>
      </c>
      <c r="K69" s="156">
        <v>203581.09700000001</v>
      </c>
      <c r="M69" s="75">
        <f t="shared" ref="M69:U69" si="66">C69/C68</f>
        <v>0.57739403245876464</v>
      </c>
      <c r="N69" s="36">
        <f t="shared" si="66"/>
        <v>0.51975509581340162</v>
      </c>
      <c r="O69" s="17">
        <f t="shared" si="66"/>
        <v>0.57186711963823966</v>
      </c>
      <c r="P69" s="17">
        <f t="shared" si="66"/>
        <v>0.51647599786218634</v>
      </c>
      <c r="Q69" s="17">
        <f t="shared" si="66"/>
        <v>0.41910600274169268</v>
      </c>
      <c r="R69" s="346">
        <f t="shared" si="66"/>
        <v>0.29997266952665175</v>
      </c>
      <c r="S69" s="346">
        <f t="shared" si="66"/>
        <v>0.18141904501374156</v>
      </c>
      <c r="T69" s="17">
        <f t="shared" si="66"/>
        <v>0.10669108751512665</v>
      </c>
      <c r="U69" s="76">
        <f t="shared" si="66"/>
        <v>9.0667533387440075E-2</v>
      </c>
      <c r="W69" s="105">
        <f t="shared" si="52"/>
        <v>2.9202552548108131E-2</v>
      </c>
      <c r="X69" s="102">
        <f t="shared" si="53"/>
        <v>-1.6023554127686579</v>
      </c>
    </row>
    <row r="70" spans="1:24" ht="20.100000000000001" customHeight="1" thickBot="1" x14ac:dyDescent="0.3">
      <c r="A70" s="23"/>
      <c r="B70" t="s">
        <v>85</v>
      </c>
      <c r="C70" s="9">
        <v>957735</v>
      </c>
      <c r="D70" s="10">
        <v>900233</v>
      </c>
      <c r="E70" s="10">
        <v>962304</v>
      </c>
      <c r="F70" s="10">
        <v>1026843</v>
      </c>
      <c r="G70" s="10">
        <v>950044</v>
      </c>
      <c r="H70" s="10">
        <v>1080887</v>
      </c>
      <c r="I70" s="34">
        <v>1119399.317</v>
      </c>
      <c r="J70" s="10">
        <v>1656189.8569999996</v>
      </c>
      <c r="K70" s="156">
        <v>2041777.1849999991</v>
      </c>
      <c r="M70" s="75">
        <f t="shared" ref="M70:U70" si="67">C70/C68</f>
        <v>0.42260596754123536</v>
      </c>
      <c r="N70" s="36">
        <f t="shared" si="67"/>
        <v>0.48024490418659832</v>
      </c>
      <c r="O70" s="17">
        <f t="shared" si="67"/>
        <v>0.42813288036176034</v>
      </c>
      <c r="P70" s="17">
        <f t="shared" si="67"/>
        <v>0.48352400213781366</v>
      </c>
      <c r="Q70" s="17">
        <f t="shared" si="67"/>
        <v>0.58089399725830737</v>
      </c>
      <c r="R70" s="346">
        <f t="shared" si="67"/>
        <v>0.70002733047334831</v>
      </c>
      <c r="S70" s="346">
        <f t="shared" si="67"/>
        <v>0.81858095498625849</v>
      </c>
      <c r="T70" s="17">
        <f t="shared" si="67"/>
        <v>0.89330891248487332</v>
      </c>
      <c r="U70" s="76">
        <f t="shared" si="67"/>
        <v>0.90933246661255995</v>
      </c>
      <c r="W70" s="103">
        <f t="shared" si="52"/>
        <v>0.23281589750733486</v>
      </c>
      <c r="X70" s="102">
        <f t="shared" si="53"/>
        <v>1.6023554127686634</v>
      </c>
    </row>
    <row r="71" spans="1:24" ht="20.100000000000001" customHeight="1" thickBot="1" x14ac:dyDescent="0.3">
      <c r="A71" s="5" t="s">
        <v>19</v>
      </c>
      <c r="B71" s="6"/>
      <c r="C71" s="12">
        <v>11166139</v>
      </c>
      <c r="D71" s="13">
        <v>13434809</v>
      </c>
      <c r="E71" s="13">
        <v>14245400</v>
      </c>
      <c r="F71" s="13">
        <v>14754407</v>
      </c>
      <c r="G71" s="13">
        <v>15038996</v>
      </c>
      <c r="H71" s="13">
        <v>16119859</v>
      </c>
      <c r="I71" s="35">
        <v>16966084.069000006</v>
      </c>
      <c r="J71" s="13">
        <v>16494903.043000011</v>
      </c>
      <c r="K71" s="155">
        <v>17632307.837000009</v>
      </c>
      <c r="M71" s="131">
        <f t="shared" ref="M71:U71" si="68">C71/C92</f>
        <v>4.1283193454766103E-2</v>
      </c>
      <c r="N71" s="234">
        <f t="shared" si="68"/>
        <v>4.6442710705320765E-2</v>
      </c>
      <c r="O71" s="20">
        <f t="shared" si="68"/>
        <v>4.6039038554115515E-2</v>
      </c>
      <c r="P71" s="20">
        <f t="shared" si="68"/>
        <v>4.440543825268644E-2</v>
      </c>
      <c r="Q71" s="20">
        <f t="shared" si="68"/>
        <v>4.2662721432887754E-2</v>
      </c>
      <c r="R71" s="351">
        <f t="shared" si="68"/>
        <v>4.1092713341920682E-2</v>
      </c>
      <c r="S71" s="351">
        <f t="shared" si="68"/>
        <v>4.2121625126724078E-2</v>
      </c>
      <c r="T71" s="20">
        <f t="shared" si="68"/>
        <v>4.0020530222171072E-2</v>
      </c>
      <c r="U71" s="215">
        <f t="shared" si="68"/>
        <v>4.20470690711146E-2</v>
      </c>
      <c r="W71" s="100">
        <f t="shared" si="52"/>
        <v>6.8954924502128645E-2</v>
      </c>
      <c r="X71" s="99">
        <f t="shared" si="53"/>
        <v>0.20265388489435279</v>
      </c>
    </row>
    <row r="72" spans="1:24" ht="20.100000000000001" customHeight="1" x14ac:dyDescent="0.25">
      <c r="A72" s="23"/>
      <c r="B72" t="s">
        <v>84</v>
      </c>
      <c r="C72" s="9">
        <v>1279049</v>
      </c>
      <c r="D72" s="10">
        <v>1993068</v>
      </c>
      <c r="E72" s="10">
        <v>2513855</v>
      </c>
      <c r="F72" s="10">
        <v>2391923</v>
      </c>
      <c r="G72" s="10">
        <v>2017345</v>
      </c>
      <c r="H72" s="10">
        <v>1811922</v>
      </c>
      <c r="I72" s="34">
        <v>1744298.2399999993</v>
      </c>
      <c r="J72" s="10">
        <v>1400355.2390000008</v>
      </c>
      <c r="K72" s="156">
        <v>1525458.4259999997</v>
      </c>
      <c r="M72" s="75">
        <f t="shared" ref="M72:U72" si="69">C72/C71</f>
        <v>0.11454711427110123</v>
      </c>
      <c r="N72" s="36">
        <f t="shared" si="69"/>
        <v>0.14835104838483376</v>
      </c>
      <c r="O72" s="17">
        <f t="shared" si="69"/>
        <v>0.17646784225083184</v>
      </c>
      <c r="P72" s="17">
        <f t="shared" si="69"/>
        <v>0.16211583427243129</v>
      </c>
      <c r="Q72" s="17">
        <f t="shared" si="69"/>
        <v>0.13414093600397262</v>
      </c>
      <c r="R72" s="346">
        <f t="shared" si="69"/>
        <v>0.11240309235955476</v>
      </c>
      <c r="S72" s="346">
        <f t="shared" si="69"/>
        <v>0.10281089218384437</v>
      </c>
      <c r="T72" s="17">
        <f t="shared" si="69"/>
        <v>8.4896239483764263E-2</v>
      </c>
      <c r="U72" s="76">
        <f t="shared" si="69"/>
        <v>8.6514961064764612E-2</v>
      </c>
      <c r="W72" s="105">
        <f t="shared" si="52"/>
        <v>8.9336750787132893E-2</v>
      </c>
      <c r="X72" s="102">
        <f t="shared" si="53"/>
        <v>0.16187215810003486</v>
      </c>
    </row>
    <row r="73" spans="1:24" ht="20.100000000000001" customHeight="1" thickBot="1" x14ac:dyDescent="0.3">
      <c r="A73" s="23"/>
      <c r="B73" t="s">
        <v>85</v>
      </c>
      <c r="C73" s="9">
        <v>9887090</v>
      </c>
      <c r="D73" s="10">
        <v>11441741</v>
      </c>
      <c r="E73" s="10">
        <v>11731545</v>
      </c>
      <c r="F73" s="10">
        <v>12362484</v>
      </c>
      <c r="G73" s="10">
        <v>13021651</v>
      </c>
      <c r="H73" s="10">
        <v>14307937</v>
      </c>
      <c r="I73" s="34">
        <v>15221785.829000007</v>
      </c>
      <c r="J73" s="10">
        <v>15094547.804000011</v>
      </c>
      <c r="K73" s="156">
        <v>16106849.41100001</v>
      </c>
      <c r="M73" s="75">
        <f t="shared" ref="M73:U73" si="70">C73/C71</f>
        <v>0.8854528857288988</v>
      </c>
      <c r="N73" s="36">
        <f t="shared" si="70"/>
        <v>0.85164895161516629</v>
      </c>
      <c r="O73" s="17">
        <f t="shared" si="70"/>
        <v>0.8235321577491681</v>
      </c>
      <c r="P73" s="17">
        <f t="shared" si="70"/>
        <v>0.83788416572756874</v>
      </c>
      <c r="Q73" s="17">
        <f t="shared" si="70"/>
        <v>0.86585906399602741</v>
      </c>
      <c r="R73" s="346">
        <f t="shared" si="70"/>
        <v>0.88759690764044519</v>
      </c>
      <c r="S73" s="346">
        <f t="shared" si="70"/>
        <v>0.89718910781615568</v>
      </c>
      <c r="T73" s="17">
        <f t="shared" si="70"/>
        <v>0.91510376051623576</v>
      </c>
      <c r="U73" s="76">
        <f t="shared" si="70"/>
        <v>0.91348503893523547</v>
      </c>
      <c r="W73" s="103">
        <f t="shared" si="52"/>
        <v>6.7064056515276457E-2</v>
      </c>
      <c r="X73" s="102">
        <f t="shared" si="53"/>
        <v>-0.16187215810002931</v>
      </c>
    </row>
    <row r="74" spans="1:24" ht="20.100000000000001" customHeight="1" thickBot="1" x14ac:dyDescent="0.3">
      <c r="A74" s="5" t="s">
        <v>83</v>
      </c>
      <c r="B74" s="6"/>
      <c r="C74" s="12">
        <v>927790</v>
      </c>
      <c r="D74" s="13">
        <v>956013</v>
      </c>
      <c r="E74" s="13">
        <v>984175</v>
      </c>
      <c r="F74" s="13">
        <v>1170391</v>
      </c>
      <c r="G74" s="13">
        <v>1563634</v>
      </c>
      <c r="H74" s="13">
        <v>2282245</v>
      </c>
      <c r="I74" s="35">
        <v>2577304.39</v>
      </c>
      <c r="J74" s="13">
        <v>2949425.1670000004</v>
      </c>
      <c r="K74" s="155">
        <v>2831878.259000001</v>
      </c>
      <c r="M74" s="131">
        <f t="shared" ref="M74:U74" si="71">C74/C92</f>
        <v>3.4302039456429339E-3</v>
      </c>
      <c r="N74" s="234">
        <f t="shared" si="71"/>
        <v>3.3048356094623915E-3</v>
      </c>
      <c r="O74" s="20">
        <f t="shared" si="71"/>
        <v>3.1807089143861622E-3</v>
      </c>
      <c r="P74" s="20">
        <f t="shared" si="71"/>
        <v>3.5224543610597116E-3</v>
      </c>
      <c r="Q74" s="20">
        <f t="shared" si="71"/>
        <v>4.4357270767936907E-3</v>
      </c>
      <c r="R74" s="351">
        <f t="shared" si="71"/>
        <v>5.8178945337568873E-3</v>
      </c>
      <c r="S74" s="351">
        <f t="shared" si="71"/>
        <v>6.3986627032809997E-3</v>
      </c>
      <c r="T74" s="20">
        <f t="shared" si="71"/>
        <v>7.1560019920242817E-3</v>
      </c>
      <c r="U74" s="215">
        <f t="shared" si="71"/>
        <v>6.7530683934236462E-3</v>
      </c>
      <c r="W74" s="100">
        <f t="shared" si="52"/>
        <v>-3.9854175422108395E-2</v>
      </c>
      <c r="X74" s="99">
        <f t="shared" si="53"/>
        <v>-4.0293359860063549E-2</v>
      </c>
    </row>
    <row r="75" spans="1:24" ht="20.100000000000001" customHeight="1" x14ac:dyDescent="0.25">
      <c r="A75" s="23"/>
      <c r="B75" t="s">
        <v>84</v>
      </c>
      <c r="C75" s="9">
        <v>226785</v>
      </c>
      <c r="D75" s="10">
        <v>192709</v>
      </c>
      <c r="E75" s="10">
        <v>275094</v>
      </c>
      <c r="F75" s="10">
        <v>458365</v>
      </c>
      <c r="G75" s="10">
        <v>565079</v>
      </c>
      <c r="H75" s="10">
        <v>734406</v>
      </c>
      <c r="I75" s="34">
        <v>739312.45799999998</v>
      </c>
      <c r="J75" s="10">
        <v>866743.37599999993</v>
      </c>
      <c r="K75" s="156">
        <v>537628.27599999995</v>
      </c>
      <c r="M75" s="75">
        <f t="shared" ref="M75:U75" si="72">C75/C74</f>
        <v>0.24443570204464371</v>
      </c>
      <c r="N75" s="36">
        <f t="shared" si="72"/>
        <v>0.20157571079054365</v>
      </c>
      <c r="O75" s="17">
        <f t="shared" si="72"/>
        <v>0.27951736225772855</v>
      </c>
      <c r="P75" s="17">
        <f t="shared" si="72"/>
        <v>0.39163407784236209</v>
      </c>
      <c r="Q75" s="17">
        <f t="shared" si="72"/>
        <v>0.3613882788427471</v>
      </c>
      <c r="R75" s="346">
        <f t="shared" si="72"/>
        <v>0.32179104346816401</v>
      </c>
      <c r="S75" s="346">
        <f t="shared" si="72"/>
        <v>0.28685492519570027</v>
      </c>
      <c r="T75" s="17">
        <f t="shared" si="72"/>
        <v>0.29386857673070088</v>
      </c>
      <c r="U75" s="76">
        <f t="shared" si="72"/>
        <v>0.18984865408368523</v>
      </c>
      <c r="W75" s="105">
        <f t="shared" si="52"/>
        <v>-0.37971458347782056</v>
      </c>
      <c r="X75" s="102">
        <f t="shared" si="53"/>
        <v>-10.401992264701565</v>
      </c>
    </row>
    <row r="76" spans="1:24" ht="20.100000000000001" customHeight="1" thickBot="1" x14ac:dyDescent="0.3">
      <c r="A76" s="23"/>
      <c r="B76" t="s">
        <v>85</v>
      </c>
      <c r="C76" s="9">
        <v>701005</v>
      </c>
      <c r="D76" s="10">
        <v>763304</v>
      </c>
      <c r="E76" s="10">
        <v>709081</v>
      </c>
      <c r="F76" s="10">
        <v>712026</v>
      </c>
      <c r="G76" s="10">
        <v>998555</v>
      </c>
      <c r="H76" s="10">
        <v>1547839</v>
      </c>
      <c r="I76" s="34">
        <v>1837991.9320000003</v>
      </c>
      <c r="J76" s="10">
        <v>2082681.7910000002</v>
      </c>
      <c r="K76" s="156">
        <v>2294249.9830000009</v>
      </c>
      <c r="M76" s="75">
        <f t="shared" ref="M76:U76" si="73">C76/C74</f>
        <v>0.75556429795535629</v>
      </c>
      <c r="N76" s="36">
        <f t="shared" si="73"/>
        <v>0.79842428920945641</v>
      </c>
      <c r="O76" s="17">
        <f t="shared" si="73"/>
        <v>0.72048263774227139</v>
      </c>
      <c r="P76" s="17">
        <f t="shared" si="73"/>
        <v>0.60836592215763796</v>
      </c>
      <c r="Q76" s="17">
        <f t="shared" si="73"/>
        <v>0.63861172115725295</v>
      </c>
      <c r="R76" s="346">
        <f t="shared" si="73"/>
        <v>0.67820895653183599</v>
      </c>
      <c r="S76" s="346">
        <f t="shared" si="73"/>
        <v>0.71314507480429978</v>
      </c>
      <c r="T76" s="17">
        <f t="shared" si="73"/>
        <v>0.70613142326929901</v>
      </c>
      <c r="U76" s="76">
        <f t="shared" si="73"/>
        <v>0.81015134591631477</v>
      </c>
      <c r="W76" s="103">
        <f t="shared" si="52"/>
        <v>0.10158450172957829</v>
      </c>
      <c r="X76" s="102">
        <f t="shared" si="53"/>
        <v>10.401992264701576</v>
      </c>
    </row>
    <row r="77" spans="1:24" ht="20.100000000000001" customHeight="1" thickBot="1" x14ac:dyDescent="0.3">
      <c r="A77" s="5" t="s">
        <v>9</v>
      </c>
      <c r="B77" s="6"/>
      <c r="C77" s="12">
        <v>8870855</v>
      </c>
      <c r="D77" s="13">
        <v>11864125</v>
      </c>
      <c r="E77" s="13">
        <v>14902935</v>
      </c>
      <c r="F77" s="13">
        <v>14980316</v>
      </c>
      <c r="G77" s="13">
        <v>14734420</v>
      </c>
      <c r="H77" s="13">
        <v>15896024</v>
      </c>
      <c r="I77" s="35">
        <v>16407850.484999999</v>
      </c>
      <c r="J77" s="13">
        <v>16058721.372000011</v>
      </c>
      <c r="K77" s="155">
        <v>15472057.520999998</v>
      </c>
      <c r="M77" s="131">
        <f t="shared" ref="M77:U77" si="74">C77/C92</f>
        <v>3.2797122001990052E-2</v>
      </c>
      <c r="N77" s="234">
        <f t="shared" si="74"/>
        <v>4.1013022600229279E-2</v>
      </c>
      <c r="O77" s="20">
        <f t="shared" si="74"/>
        <v>4.8164095008527488E-2</v>
      </c>
      <c r="P77" s="20">
        <f t="shared" si="74"/>
        <v>4.5085342782243347E-2</v>
      </c>
      <c r="Q77" s="20">
        <f t="shared" si="74"/>
        <v>4.1798698259855244E-2</v>
      </c>
      <c r="R77" s="351">
        <f t="shared" si="74"/>
        <v>4.0522113593443425E-2</v>
      </c>
      <c r="S77" s="351">
        <f t="shared" si="74"/>
        <v>4.0735700969872848E-2</v>
      </c>
      <c r="T77" s="20">
        <f t="shared" si="74"/>
        <v>3.8962250479567757E-2</v>
      </c>
      <c r="U77" s="215">
        <f t="shared" si="74"/>
        <v>3.6895605343992881E-2</v>
      </c>
      <c r="W77" s="100">
        <f t="shared" si="52"/>
        <v>-3.653241359694552E-2</v>
      </c>
      <c r="X77" s="99">
        <f t="shared" si="53"/>
        <v>-0.20666451355748766</v>
      </c>
    </row>
    <row r="78" spans="1:24" ht="20.100000000000001" customHeight="1" x14ac:dyDescent="0.25">
      <c r="A78" s="23"/>
      <c r="B78" t="s">
        <v>84</v>
      </c>
      <c r="C78" s="9">
        <v>8536531</v>
      </c>
      <c r="D78" s="10">
        <v>11463686</v>
      </c>
      <c r="E78" s="10">
        <v>14493565</v>
      </c>
      <c r="F78" s="10">
        <v>14412348</v>
      </c>
      <c r="G78" s="10">
        <v>14111236</v>
      </c>
      <c r="H78" s="10">
        <v>15219334</v>
      </c>
      <c r="I78" s="34">
        <v>15644982.376999998</v>
      </c>
      <c r="J78" s="10">
        <v>15401514.924000012</v>
      </c>
      <c r="K78" s="156">
        <v>14817659.481999997</v>
      </c>
      <c r="M78" s="75">
        <f t="shared" ref="M78:U78" si="75">C78/C77</f>
        <v>0.96231208829363124</v>
      </c>
      <c r="N78" s="36">
        <f t="shared" si="75"/>
        <v>0.96624791124503495</v>
      </c>
      <c r="O78" s="17">
        <f t="shared" si="75"/>
        <v>0.97253091421253601</v>
      </c>
      <c r="P78" s="17">
        <f t="shared" si="75"/>
        <v>0.96208571301166146</v>
      </c>
      <c r="Q78" s="17">
        <f t="shared" si="75"/>
        <v>0.95770556289287256</v>
      </c>
      <c r="R78" s="346">
        <f t="shared" si="75"/>
        <v>0.95743023538464711</v>
      </c>
      <c r="S78" s="346">
        <f t="shared" si="75"/>
        <v>0.95350590812017622</v>
      </c>
      <c r="T78" s="17">
        <f t="shared" si="75"/>
        <v>0.95907479600798706</v>
      </c>
      <c r="U78" s="76">
        <f t="shared" si="75"/>
        <v>0.95770452390628746</v>
      </c>
      <c r="W78" s="105">
        <f t="shared" si="52"/>
        <v>-3.7908961870380634E-2</v>
      </c>
      <c r="X78" s="102">
        <f t="shared" si="53"/>
        <v>-0.13702721016995989</v>
      </c>
    </row>
    <row r="79" spans="1:24" ht="20.100000000000001" customHeight="1" thickBot="1" x14ac:dyDescent="0.3">
      <c r="A79" s="23"/>
      <c r="B79" t="s">
        <v>85</v>
      </c>
      <c r="C79" s="9">
        <v>334324</v>
      </c>
      <c r="D79" s="10">
        <v>400439</v>
      </c>
      <c r="E79" s="10">
        <v>409370</v>
      </c>
      <c r="F79" s="10">
        <v>567968</v>
      </c>
      <c r="G79" s="10">
        <v>623184</v>
      </c>
      <c r="H79" s="10">
        <v>676690</v>
      </c>
      <c r="I79" s="34">
        <v>762868.10800000036</v>
      </c>
      <c r="J79" s="10">
        <v>657206.44799999951</v>
      </c>
      <c r="K79" s="156">
        <v>654398.03900000011</v>
      </c>
      <c r="M79" s="75">
        <f t="shared" ref="M79:U79" si="76">C79/C77</f>
        <v>3.768791170636878E-2</v>
      </c>
      <c r="N79" s="36">
        <f t="shared" si="76"/>
        <v>3.3752088754965076E-2</v>
      </c>
      <c r="O79" s="17">
        <f t="shared" si="76"/>
        <v>2.7469085787464011E-2</v>
      </c>
      <c r="P79" s="17">
        <f t="shared" si="76"/>
        <v>3.7914286988338562E-2</v>
      </c>
      <c r="Q79" s="17">
        <f t="shared" si="76"/>
        <v>4.2294437107127394E-2</v>
      </c>
      <c r="R79" s="346">
        <f t="shared" si="76"/>
        <v>4.2569764615352869E-2</v>
      </c>
      <c r="S79" s="346">
        <f t="shared" si="76"/>
        <v>4.6494091879823729E-2</v>
      </c>
      <c r="T79" s="17">
        <f t="shared" si="76"/>
        <v>4.0925203992013014E-2</v>
      </c>
      <c r="U79" s="76">
        <f t="shared" si="76"/>
        <v>4.2295476093712502E-2</v>
      </c>
      <c r="W79" s="103">
        <f t="shared" si="52"/>
        <v>-4.2732523525079672E-3</v>
      </c>
      <c r="X79" s="102">
        <f t="shared" si="53"/>
        <v>0.13702721016994879</v>
      </c>
    </row>
    <row r="80" spans="1:24" ht="20.100000000000001" customHeight="1" thickBot="1" x14ac:dyDescent="0.3">
      <c r="A80" s="5" t="s">
        <v>12</v>
      </c>
      <c r="B80" s="6"/>
      <c r="C80" s="12">
        <v>8796971</v>
      </c>
      <c r="D80" s="13">
        <v>9487411</v>
      </c>
      <c r="E80" s="13">
        <v>10258864</v>
      </c>
      <c r="F80" s="13">
        <v>15573842</v>
      </c>
      <c r="G80" s="13">
        <v>16798411</v>
      </c>
      <c r="H80" s="13">
        <v>17477331</v>
      </c>
      <c r="I80" s="35">
        <v>17418349.115999997</v>
      </c>
      <c r="J80" s="13">
        <v>16366447.92499999</v>
      </c>
      <c r="K80" s="155">
        <v>15446257.858999997</v>
      </c>
      <c r="M80" s="131">
        <f t="shared" ref="M80:U80" si="77">C80/C92</f>
        <v>3.2523959768812408E-2</v>
      </c>
      <c r="N80" s="234">
        <f t="shared" si="77"/>
        <v>3.2796974219393663E-2</v>
      </c>
      <c r="O80" s="20">
        <f t="shared" si="77"/>
        <v>3.3155140271064885E-2</v>
      </c>
      <c r="P80" s="20">
        <f t="shared" si="77"/>
        <v>4.6871641760193733E-2</v>
      </c>
      <c r="Q80" s="20">
        <f t="shared" si="77"/>
        <v>4.7653841320800763E-2</v>
      </c>
      <c r="R80" s="351">
        <f t="shared" si="77"/>
        <v>4.4553178335174269E-2</v>
      </c>
      <c r="S80" s="351">
        <f t="shared" si="77"/>
        <v>4.3244461645167473E-2</v>
      </c>
      <c r="T80" s="20">
        <f t="shared" si="77"/>
        <v>3.9708867769914703E-2</v>
      </c>
      <c r="U80" s="215">
        <f t="shared" si="77"/>
        <v>3.6834081907574132E-2</v>
      </c>
      <c r="W80" s="100">
        <f t="shared" si="52"/>
        <v>-5.6224177061315078E-2</v>
      </c>
      <c r="X80" s="99">
        <f t="shared" si="53"/>
        <v>-0.2874785862340572</v>
      </c>
    </row>
    <row r="81" spans="1:24" ht="20.100000000000001" customHeight="1" x14ac:dyDescent="0.25">
      <c r="A81" s="23"/>
      <c r="B81" t="s">
        <v>84</v>
      </c>
      <c r="C81" s="9">
        <v>7251999</v>
      </c>
      <c r="D81" s="10">
        <v>7923556</v>
      </c>
      <c r="E81" s="10">
        <v>8563221</v>
      </c>
      <c r="F81" s="10">
        <v>13469311</v>
      </c>
      <c r="G81" s="10">
        <v>14634449</v>
      </c>
      <c r="H81" s="10">
        <v>15235741</v>
      </c>
      <c r="I81" s="34">
        <v>15109490.573999997</v>
      </c>
      <c r="J81" s="10">
        <v>14098201.31499999</v>
      </c>
      <c r="K81" s="156">
        <v>13090225.400999999</v>
      </c>
      <c r="M81" s="75">
        <f t="shared" ref="M81:U81" si="78">C81/C80</f>
        <v>0.82437454892144124</v>
      </c>
      <c r="N81" s="36">
        <f t="shared" si="78"/>
        <v>0.8351652521430768</v>
      </c>
      <c r="O81" s="17">
        <f t="shared" si="78"/>
        <v>0.83471435043880104</v>
      </c>
      <c r="P81" s="17">
        <f t="shared" si="78"/>
        <v>0.86486757731329234</v>
      </c>
      <c r="Q81" s="17">
        <f t="shared" si="78"/>
        <v>0.87118055392262994</v>
      </c>
      <c r="R81" s="346">
        <f t="shared" si="78"/>
        <v>0.87174300240694647</v>
      </c>
      <c r="S81" s="346">
        <f t="shared" si="78"/>
        <v>0.86744676394853359</v>
      </c>
      <c r="T81" s="17">
        <f t="shared" si="78"/>
        <v>0.8614087418116414</v>
      </c>
      <c r="U81" s="76">
        <f t="shared" si="78"/>
        <v>0.8474690452854754</v>
      </c>
      <c r="W81" s="105">
        <f t="shared" si="52"/>
        <v>-7.1496774054966891E-2</v>
      </c>
      <c r="X81" s="102">
        <f t="shared" si="53"/>
        <v>-1.3939696526166001</v>
      </c>
    </row>
    <row r="82" spans="1:24" ht="20.100000000000001" customHeight="1" thickBot="1" x14ac:dyDescent="0.3">
      <c r="A82" s="23"/>
      <c r="B82" t="s">
        <v>85</v>
      </c>
      <c r="C82" s="9">
        <v>1544972</v>
      </c>
      <c r="D82" s="10">
        <v>1563855</v>
      </c>
      <c r="E82" s="10">
        <v>1695643</v>
      </c>
      <c r="F82" s="10">
        <v>2104531</v>
      </c>
      <c r="G82" s="10">
        <v>2163962</v>
      </c>
      <c r="H82" s="10">
        <v>2241590</v>
      </c>
      <c r="I82" s="34">
        <v>2308858.5419999999</v>
      </c>
      <c r="J82" s="10">
        <v>2268246.6100000003</v>
      </c>
      <c r="K82" s="156">
        <v>2356032.4579999996</v>
      </c>
      <c r="M82" s="75">
        <f t="shared" ref="M82:U82" si="79">C82/C80</f>
        <v>0.17562545107855876</v>
      </c>
      <c r="N82" s="36">
        <f t="shared" si="79"/>
        <v>0.16483474785692323</v>
      </c>
      <c r="O82" s="17">
        <f t="shared" si="79"/>
        <v>0.16528564956119898</v>
      </c>
      <c r="P82" s="17">
        <f t="shared" si="79"/>
        <v>0.13513242268670761</v>
      </c>
      <c r="Q82" s="17">
        <f t="shared" si="79"/>
        <v>0.12881944607737006</v>
      </c>
      <c r="R82" s="346">
        <f t="shared" si="79"/>
        <v>0.12825699759305353</v>
      </c>
      <c r="S82" s="346">
        <f t="shared" si="79"/>
        <v>0.13255323605146646</v>
      </c>
      <c r="T82" s="17">
        <f t="shared" si="79"/>
        <v>0.13859125818835866</v>
      </c>
      <c r="U82" s="76">
        <f t="shared" si="79"/>
        <v>0.15253095471452469</v>
      </c>
      <c r="W82" s="103">
        <f t="shared" si="52"/>
        <v>3.8702073933662477E-2</v>
      </c>
      <c r="X82" s="102">
        <f t="shared" si="53"/>
        <v>1.3939696526166028</v>
      </c>
    </row>
    <row r="83" spans="1:24" ht="20.100000000000001" customHeight="1" thickBot="1" x14ac:dyDescent="0.3">
      <c r="A83" s="5" t="s">
        <v>11</v>
      </c>
      <c r="B83" s="6"/>
      <c r="C83" s="12">
        <v>33521945</v>
      </c>
      <c r="D83" s="13">
        <v>37719984</v>
      </c>
      <c r="E83" s="13">
        <v>47541365</v>
      </c>
      <c r="F83" s="13">
        <v>52891733</v>
      </c>
      <c r="G83" s="13">
        <v>57835644</v>
      </c>
      <c r="H83" s="13">
        <v>65675359</v>
      </c>
      <c r="I83" s="35">
        <v>66440244.486000016</v>
      </c>
      <c r="J83" s="13">
        <v>67583143.901999995</v>
      </c>
      <c r="K83" s="155">
        <v>64759596.107999966</v>
      </c>
      <c r="M83" s="131">
        <f t="shared" ref="M83:U83" si="80">C83/C92</f>
        <v>0.12393656754720941</v>
      </c>
      <c r="N83" s="234">
        <f t="shared" si="80"/>
        <v>0.13039398660013166</v>
      </c>
      <c r="O83" s="20">
        <f t="shared" si="80"/>
        <v>0.15364670252504511</v>
      </c>
      <c r="P83" s="20">
        <f t="shared" si="80"/>
        <v>0.1591850207066321</v>
      </c>
      <c r="Q83" s="20">
        <f t="shared" si="80"/>
        <v>0.16406853016409245</v>
      </c>
      <c r="R83" s="351">
        <f t="shared" si="80"/>
        <v>0.16741949796302377</v>
      </c>
      <c r="S83" s="351">
        <f t="shared" si="80"/>
        <v>0.16495091384585714</v>
      </c>
      <c r="T83" s="20">
        <f t="shared" si="80"/>
        <v>0.16397266755606266</v>
      </c>
      <c r="U83" s="215">
        <f t="shared" si="80"/>
        <v>0.15442965468517175</v>
      </c>
      <c r="W83" s="100">
        <f t="shared" si="52"/>
        <v>-4.1778876077359757E-2</v>
      </c>
      <c r="X83" s="99">
        <f t="shared" si="53"/>
        <v>-0.95430128708909046</v>
      </c>
    </row>
    <row r="84" spans="1:24" ht="20.100000000000001" customHeight="1" x14ac:dyDescent="0.25">
      <c r="A84" s="23"/>
      <c r="B84" t="s">
        <v>84</v>
      </c>
      <c r="C84" s="9">
        <v>28123506</v>
      </c>
      <c r="D84" s="10">
        <v>31984560</v>
      </c>
      <c r="E84" s="10">
        <v>40984165</v>
      </c>
      <c r="F84" s="10">
        <v>45268500</v>
      </c>
      <c r="G84" s="10">
        <v>49721008</v>
      </c>
      <c r="H84" s="10">
        <v>56629966</v>
      </c>
      <c r="I84" s="34">
        <v>57382220.926000014</v>
      </c>
      <c r="J84" s="10">
        <v>58402327.524999991</v>
      </c>
      <c r="K84" s="156">
        <v>55760215.365999974</v>
      </c>
      <c r="M84" s="75">
        <f t="shared" ref="M84:U84" si="81">C84/C83</f>
        <v>0.83895806165185227</v>
      </c>
      <c r="N84" s="36">
        <f t="shared" si="81"/>
        <v>0.84794733741138384</v>
      </c>
      <c r="O84" s="17">
        <f t="shared" si="81"/>
        <v>0.86207379615625257</v>
      </c>
      <c r="P84" s="17">
        <f t="shared" si="81"/>
        <v>0.85587099216431417</v>
      </c>
      <c r="Q84" s="17">
        <f t="shared" si="81"/>
        <v>0.85969489680101085</v>
      </c>
      <c r="R84" s="346">
        <f t="shared" si="81"/>
        <v>0.86227112972462017</v>
      </c>
      <c r="S84" s="346">
        <f t="shared" si="81"/>
        <v>0.86366661305846537</v>
      </c>
      <c r="T84" s="17">
        <f t="shared" si="81"/>
        <v>0.86415523388031801</v>
      </c>
      <c r="U84" s="76">
        <f t="shared" si="81"/>
        <v>0.86103401993132156</v>
      </c>
      <c r="W84" s="105">
        <f t="shared" si="52"/>
        <v>-4.5239843529678178E-2</v>
      </c>
      <c r="X84" s="102">
        <f t="shared" si="53"/>
        <v>-0.31212139489964486</v>
      </c>
    </row>
    <row r="85" spans="1:24" ht="20.100000000000001" customHeight="1" thickBot="1" x14ac:dyDescent="0.3">
      <c r="A85" s="23"/>
      <c r="B85" t="s">
        <v>85</v>
      </c>
      <c r="C85" s="9">
        <v>5398439</v>
      </c>
      <c r="D85" s="10">
        <v>5735424</v>
      </c>
      <c r="E85" s="10">
        <v>6557200</v>
      </c>
      <c r="F85" s="10">
        <v>7623233</v>
      </c>
      <c r="G85" s="10">
        <v>8114636</v>
      </c>
      <c r="H85" s="10">
        <v>9045393</v>
      </c>
      <c r="I85" s="34">
        <v>9058023.5600000005</v>
      </c>
      <c r="J85" s="10">
        <v>9180816.3769999985</v>
      </c>
      <c r="K85" s="156">
        <v>8999380.741999995</v>
      </c>
      <c r="M85" s="75">
        <f t="shared" ref="M85:U85" si="82">C85/C83</f>
        <v>0.16104193834814776</v>
      </c>
      <c r="N85" s="36">
        <f t="shared" si="82"/>
        <v>0.15205266258861616</v>
      </c>
      <c r="O85" s="17">
        <f t="shared" si="82"/>
        <v>0.13792620384374743</v>
      </c>
      <c r="P85" s="17">
        <f t="shared" si="82"/>
        <v>0.14412900783568577</v>
      </c>
      <c r="Q85" s="17">
        <f t="shared" si="82"/>
        <v>0.1403051031989892</v>
      </c>
      <c r="R85" s="346">
        <f t="shared" si="82"/>
        <v>0.13772887027537983</v>
      </c>
      <c r="S85" s="346">
        <f t="shared" si="82"/>
        <v>0.1363333869415346</v>
      </c>
      <c r="T85" s="17">
        <f t="shared" si="82"/>
        <v>0.13584476611968194</v>
      </c>
      <c r="U85" s="76">
        <f t="shared" si="82"/>
        <v>0.13896598006867852</v>
      </c>
      <c r="W85" s="103">
        <f t="shared" si="52"/>
        <v>-1.9762472916301909E-2</v>
      </c>
      <c r="X85" s="102">
        <f t="shared" si="53"/>
        <v>0.31212139489965873</v>
      </c>
    </row>
    <row r="86" spans="1:24" ht="20.100000000000001" customHeight="1" thickBot="1" x14ac:dyDescent="0.3">
      <c r="A86" s="5" t="s">
        <v>6</v>
      </c>
      <c r="B86" s="6"/>
      <c r="C86" s="12">
        <v>122245353</v>
      </c>
      <c r="D86" s="13">
        <v>123110540</v>
      </c>
      <c r="E86" s="13">
        <v>122250676</v>
      </c>
      <c r="F86" s="13">
        <v>129038329</v>
      </c>
      <c r="G86" s="13">
        <v>131789209</v>
      </c>
      <c r="H86" s="13">
        <v>146172265</v>
      </c>
      <c r="I86" s="35">
        <v>147273259.69200009</v>
      </c>
      <c r="J86" s="13">
        <v>151934220.928</v>
      </c>
      <c r="K86" s="155">
        <v>159794112.52499995</v>
      </c>
      <c r="M86" s="131">
        <f t="shared" ref="M86:U86" si="83">C86/C92</f>
        <v>0.45196272022452633</v>
      </c>
      <c r="N86" s="234">
        <f t="shared" si="83"/>
        <v>0.42558008781485618</v>
      </c>
      <c r="O86" s="20">
        <f t="shared" si="83"/>
        <v>0.39509621250583937</v>
      </c>
      <c r="P86" s="20">
        <f t="shared" si="83"/>
        <v>0.38835878328687407</v>
      </c>
      <c r="Q86" s="20">
        <f t="shared" si="83"/>
        <v>0.37386048320164611</v>
      </c>
      <c r="R86" s="351">
        <f t="shared" si="83"/>
        <v>0.37262205483213379</v>
      </c>
      <c r="S86" s="351">
        <f t="shared" si="83"/>
        <v>0.36563469865576026</v>
      </c>
      <c r="T86" s="20">
        <f t="shared" si="83"/>
        <v>0.36862830078964509</v>
      </c>
      <c r="U86" s="215">
        <f t="shared" si="83"/>
        <v>0.38105471777194722</v>
      </c>
      <c r="W86" s="100">
        <f t="shared" si="52"/>
        <v>5.1732200612820869E-2</v>
      </c>
      <c r="X86" s="126">
        <f t="shared" si="53"/>
        <v>1.2426416982302124</v>
      </c>
    </row>
    <row r="87" spans="1:24" ht="20.100000000000001" customHeight="1" x14ac:dyDescent="0.25">
      <c r="A87" s="23"/>
      <c r="B87" t="s">
        <v>84</v>
      </c>
      <c r="C87" s="9">
        <v>81787250</v>
      </c>
      <c r="D87" s="10">
        <v>84586580</v>
      </c>
      <c r="E87" s="10">
        <v>87650904</v>
      </c>
      <c r="F87" s="10">
        <v>93175904</v>
      </c>
      <c r="G87" s="10">
        <v>97027502</v>
      </c>
      <c r="H87" s="10">
        <v>107569308</v>
      </c>
      <c r="I87" s="34">
        <v>106628430.49500008</v>
      </c>
      <c r="J87" s="10">
        <v>109743455.082</v>
      </c>
      <c r="K87" s="156">
        <v>114467483.4079999</v>
      </c>
      <c r="M87" s="75">
        <f t="shared" ref="M87:U87" si="84">C87/C86</f>
        <v>0.66904179171538736</v>
      </c>
      <c r="N87" s="36">
        <f t="shared" si="84"/>
        <v>0.68707829565202139</v>
      </c>
      <c r="O87" s="17">
        <f t="shared" si="84"/>
        <v>0.71697684518325278</v>
      </c>
      <c r="P87" s="17">
        <f t="shared" si="84"/>
        <v>0.72207928235028529</v>
      </c>
      <c r="Q87" s="17">
        <f t="shared" si="84"/>
        <v>0.73623252416667895</v>
      </c>
      <c r="R87" s="346">
        <f t="shared" si="84"/>
        <v>0.73590778661054479</v>
      </c>
      <c r="S87" s="346">
        <f t="shared" si="84"/>
        <v>0.72401758960178808</v>
      </c>
      <c r="T87" s="17">
        <f t="shared" si="84"/>
        <v>0.72230899932679582</v>
      </c>
      <c r="U87" s="76">
        <f t="shared" si="84"/>
        <v>0.71634355984230236</v>
      </c>
      <c r="W87" s="105">
        <f t="shared" si="52"/>
        <v>4.3046105323275269E-2</v>
      </c>
      <c r="X87" s="102">
        <f t="shared" si="53"/>
        <v>-0.59654394844934622</v>
      </c>
    </row>
    <row r="88" spans="1:24" ht="20.100000000000001" customHeight="1" thickBot="1" x14ac:dyDescent="0.3">
      <c r="A88" s="23"/>
      <c r="B88" t="s">
        <v>85</v>
      </c>
      <c r="C88" s="9">
        <v>40458103</v>
      </c>
      <c r="D88" s="10">
        <v>38523960</v>
      </c>
      <c r="E88" s="10">
        <v>34599772</v>
      </c>
      <c r="F88" s="10">
        <v>35862425</v>
      </c>
      <c r="G88" s="10">
        <v>34761707</v>
      </c>
      <c r="H88" s="10">
        <v>38602957</v>
      </c>
      <c r="I88" s="34">
        <v>40644829.197000004</v>
      </c>
      <c r="J88" s="10">
        <v>42190765.845999993</v>
      </c>
      <c r="K88" s="156">
        <v>45326629.117000036</v>
      </c>
      <c r="M88" s="75">
        <f t="shared" ref="M88:U88" si="85">C88/C86</f>
        <v>0.33095820828461264</v>
      </c>
      <c r="N88" s="36">
        <f t="shared" si="85"/>
        <v>0.31292170434797867</v>
      </c>
      <c r="O88" s="17">
        <f t="shared" si="85"/>
        <v>0.28302315481674717</v>
      </c>
      <c r="P88" s="17">
        <f t="shared" si="85"/>
        <v>0.27792071764971477</v>
      </c>
      <c r="Q88" s="17">
        <f t="shared" si="85"/>
        <v>0.26376747583332105</v>
      </c>
      <c r="R88" s="346">
        <f t="shared" si="85"/>
        <v>0.26409221338945527</v>
      </c>
      <c r="S88" s="346">
        <f t="shared" si="85"/>
        <v>0.27598241039821186</v>
      </c>
      <c r="T88" s="17">
        <f t="shared" si="85"/>
        <v>0.27769100067320412</v>
      </c>
      <c r="U88" s="76">
        <f t="shared" si="85"/>
        <v>0.28365644015769753</v>
      </c>
      <c r="W88" s="103">
        <f t="shared" si="52"/>
        <v>7.4325820072719692E-2</v>
      </c>
      <c r="X88" s="102">
        <f t="shared" si="53"/>
        <v>0.59654394844934067</v>
      </c>
    </row>
    <row r="89" spans="1:24" ht="20.100000000000001" customHeight="1" thickBot="1" x14ac:dyDescent="0.3">
      <c r="A89" s="5" t="s">
        <v>7</v>
      </c>
      <c r="B89" s="6"/>
      <c r="C89" s="12">
        <v>529829</v>
      </c>
      <c r="D89" s="13">
        <v>649171</v>
      </c>
      <c r="E89" s="13">
        <v>631931</v>
      </c>
      <c r="F89" s="13">
        <v>719438</v>
      </c>
      <c r="G89" s="13">
        <v>639567</v>
      </c>
      <c r="H89" s="13">
        <v>779365</v>
      </c>
      <c r="I89" s="35">
        <v>1110521.97</v>
      </c>
      <c r="J89" s="13">
        <v>1364243.3939999996</v>
      </c>
      <c r="K89" s="155">
        <v>1314844.4299999997</v>
      </c>
      <c r="M89" s="131">
        <f t="shared" ref="M89:U89" si="86">C89/C92</f>
        <v>1.9588716480195413E-3</v>
      </c>
      <c r="N89" s="234">
        <f t="shared" si="86"/>
        <v>2.244115338839859E-3</v>
      </c>
      <c r="O89" s="20">
        <f t="shared" si="86"/>
        <v>2.0423080905092711E-3</v>
      </c>
      <c r="P89" s="20">
        <f t="shared" si="86"/>
        <v>2.165248639652968E-3</v>
      </c>
      <c r="Q89" s="20">
        <f t="shared" si="86"/>
        <v>1.8143278154118612E-3</v>
      </c>
      <c r="R89" s="351">
        <f t="shared" si="86"/>
        <v>1.9867557485289426E-3</v>
      </c>
      <c r="S89" s="351">
        <f t="shared" si="86"/>
        <v>2.7570881957847209E-3</v>
      </c>
      <c r="T89" s="20">
        <f t="shared" si="86"/>
        <v>3.3099766538575697E-3</v>
      </c>
      <c r="U89" s="215">
        <f t="shared" si="86"/>
        <v>3.1354576540439214E-3</v>
      </c>
      <c r="W89" s="62">
        <f t="shared" si="52"/>
        <v>-3.6209787943455446E-2</v>
      </c>
      <c r="X89" s="126">
        <f t="shared" si="53"/>
        <v>-1.7451899981364837E-2</v>
      </c>
    </row>
    <row r="90" spans="1:24" ht="20.100000000000001" customHeight="1" x14ac:dyDescent="0.25">
      <c r="A90" s="23"/>
      <c r="B90" t="s">
        <v>84</v>
      </c>
      <c r="C90" s="9">
        <v>447205</v>
      </c>
      <c r="D90" s="10">
        <v>575637</v>
      </c>
      <c r="E90" s="10">
        <v>532164</v>
      </c>
      <c r="F90" s="10">
        <v>652000</v>
      </c>
      <c r="G90" s="10">
        <v>589687</v>
      </c>
      <c r="H90" s="10">
        <v>732315</v>
      </c>
      <c r="I90" s="34">
        <v>1070202.24</v>
      </c>
      <c r="J90" s="10">
        <v>1313160.1089999997</v>
      </c>
      <c r="K90" s="156">
        <v>1266354.1759999997</v>
      </c>
      <c r="M90" s="75">
        <f t="shared" ref="M90:U90" si="87">C90/C89</f>
        <v>0.84405534615885502</v>
      </c>
      <c r="N90" s="36">
        <f t="shared" si="87"/>
        <v>0.88672630169862798</v>
      </c>
      <c r="O90" s="17">
        <f t="shared" si="87"/>
        <v>0.84212358627761574</v>
      </c>
      <c r="P90" s="17">
        <f t="shared" si="87"/>
        <v>0.90626294413139141</v>
      </c>
      <c r="Q90" s="17">
        <f t="shared" si="87"/>
        <v>0.92200973471114056</v>
      </c>
      <c r="R90" s="346">
        <f t="shared" si="87"/>
        <v>0.93963034008455604</v>
      </c>
      <c r="S90" s="346">
        <f t="shared" si="87"/>
        <v>0.96369299204409253</v>
      </c>
      <c r="T90" s="17">
        <f t="shared" si="87"/>
        <v>0.96255559292083337</v>
      </c>
      <c r="U90" s="76">
        <f t="shared" si="87"/>
        <v>0.9631209191797695</v>
      </c>
      <c r="W90" s="105">
        <f t="shared" si="52"/>
        <v>-3.5643736570435201E-2</v>
      </c>
      <c r="X90" s="102">
        <f t="shared" si="53"/>
        <v>5.6532625893612742E-2</v>
      </c>
    </row>
    <row r="91" spans="1:24" ht="20.100000000000001" customHeight="1" thickBot="1" x14ac:dyDescent="0.3">
      <c r="A91" s="23"/>
      <c r="B91" t="s">
        <v>85</v>
      </c>
      <c r="C91" s="9">
        <v>82624</v>
      </c>
      <c r="D91" s="10">
        <v>73534</v>
      </c>
      <c r="E91" s="10">
        <v>99767</v>
      </c>
      <c r="F91" s="10">
        <v>67438</v>
      </c>
      <c r="G91" s="10">
        <v>49880</v>
      </c>
      <c r="H91" s="10">
        <v>47050</v>
      </c>
      <c r="I91" s="34">
        <v>40319.73000000001</v>
      </c>
      <c r="J91" s="32">
        <v>51083.284999999996</v>
      </c>
      <c r="K91" s="156">
        <v>48490.254000000023</v>
      </c>
      <c r="M91" s="75">
        <f t="shared" ref="M91:U91" si="88">C91/C89</f>
        <v>0.15594465384114498</v>
      </c>
      <c r="N91" s="349">
        <f t="shared" si="88"/>
        <v>0.11327369830137206</v>
      </c>
      <c r="O91" s="353">
        <f t="shared" si="88"/>
        <v>0.15787641372238426</v>
      </c>
      <c r="P91" s="353">
        <f t="shared" si="88"/>
        <v>9.3737055868608546E-2</v>
      </c>
      <c r="Q91" s="353">
        <f t="shared" si="88"/>
        <v>7.7990265288859495E-2</v>
      </c>
      <c r="R91" s="352">
        <f t="shared" si="88"/>
        <v>6.0369659915443984E-2</v>
      </c>
      <c r="S91" s="352">
        <f t="shared" si="88"/>
        <v>3.6307007955907446E-2</v>
      </c>
      <c r="T91" s="78">
        <f t="shared" si="88"/>
        <v>3.7444407079166707E-2</v>
      </c>
      <c r="U91" s="76">
        <f t="shared" si="88"/>
        <v>3.68790808202306E-2</v>
      </c>
      <c r="W91" s="103">
        <f t="shared" si="52"/>
        <v>-5.0760850638324723E-2</v>
      </c>
      <c r="X91" s="102">
        <f t="shared" si="53"/>
        <v>-5.6532625893610661E-2</v>
      </c>
    </row>
    <row r="92" spans="1:24" ht="20.100000000000001" customHeight="1" thickBot="1" x14ac:dyDescent="0.3">
      <c r="A92" s="72" t="s">
        <v>20</v>
      </c>
      <c r="B92" s="98"/>
      <c r="C92" s="81">
        <f t="shared" ref="C92:F92" si="89">C54+C57+C60+C63+C65+C68+C71+C74+C77+C80+C83+C86+C89</f>
        <v>270476629</v>
      </c>
      <c r="D92" s="82">
        <f t="shared" si="89"/>
        <v>289277021</v>
      </c>
      <c r="E92" s="82">
        <f t="shared" si="89"/>
        <v>309420015</v>
      </c>
      <c r="F92" s="82">
        <f t="shared" si="89"/>
        <v>332265767</v>
      </c>
      <c r="G92" s="82">
        <f t="shared" ref="G92" si="90">G54+G57+G60+G63+G65+G68+G71+G74+G77+G80+G83+G86+G89</f>
        <v>352509064</v>
      </c>
      <c r="H92" s="82">
        <f t="shared" ref="H92:K93" si="91">H54+H57+H60+H63+H65+H68+H71+H74+H77+H80+H83+H86+H89</f>
        <v>392280229</v>
      </c>
      <c r="I92" s="82">
        <v>402787974.53700018</v>
      </c>
      <c r="J92" s="82">
        <v>412161032.13600004</v>
      </c>
      <c r="K92" s="176">
        <v>419346894.48099989</v>
      </c>
      <c r="M92" s="87">
        <f>M54+M57+M60+M63+M65+M68+M71+M74+M77+M80+M83+M86+M89</f>
        <v>1</v>
      </c>
      <c r="N92" s="350">
        <f t="shared" ref="N92:T92" si="92">N54+N57+N60+N63+N65+N68+N71+N74+N77+N80+N83+N86+N89</f>
        <v>0.99999999999999989</v>
      </c>
      <c r="O92" s="350">
        <f t="shared" si="92"/>
        <v>1</v>
      </c>
      <c r="P92" s="350">
        <f t="shared" si="92"/>
        <v>0.99999999999999989</v>
      </c>
      <c r="Q92" s="350">
        <f t="shared" ref="Q92:R92" si="93">Q54+Q57+Q60+Q63+Q65+Q68+Q71+Q74+Q77+Q80+Q83+Q86+Q89</f>
        <v>1</v>
      </c>
      <c r="R92" s="350">
        <f t="shared" si="93"/>
        <v>1</v>
      </c>
      <c r="S92" s="350">
        <f t="shared" ref="S92" si="94">S54+S57+S60+S63+S65+S68+S71+S74+S77+S80+S83+S86+S89</f>
        <v>0.99999999999999978</v>
      </c>
      <c r="T92" s="83">
        <f t="shared" si="92"/>
        <v>0.99999999999999978</v>
      </c>
      <c r="U92" s="348">
        <f>U54+U57+U60+U63+U65+U68+U71+U74+U77+U80+U83+U86+U89</f>
        <v>1</v>
      </c>
      <c r="W92" s="91">
        <f t="shared" si="52"/>
        <v>1.7434599063767736E-2</v>
      </c>
      <c r="X92" s="129">
        <f t="shared" si="53"/>
        <v>2.2204460492503131E-14</v>
      </c>
    </row>
    <row r="93" spans="1:24" ht="20.100000000000001" customHeight="1" x14ac:dyDescent="0.25">
      <c r="A93" s="23"/>
      <c r="B93" t="s">
        <v>84</v>
      </c>
      <c r="C93" s="279">
        <f>C55+C58+C61+C64+C66+C69+C72+C75+C78+C81+C84+C87+C90</f>
        <v>132873186</v>
      </c>
      <c r="D93" s="280">
        <f t="shared" ref="D93:F93" si="95">D55+D58+D61+D64+D66+D69+D72+D75+D78+D81+D84+D87+D90</f>
        <v>143542959</v>
      </c>
      <c r="E93" s="280">
        <f t="shared" si="95"/>
        <v>160484326</v>
      </c>
      <c r="F93" s="280">
        <f t="shared" si="95"/>
        <v>174518414</v>
      </c>
      <c r="G93" s="280">
        <f t="shared" ref="G93" si="96">G55+G58+G61+G64+G66+G69+G72+G75+G78+G81+G84+G87+G90</f>
        <v>182645433</v>
      </c>
      <c r="H93" s="280">
        <f t="shared" si="91"/>
        <v>202444171</v>
      </c>
      <c r="I93" s="280">
        <f t="shared" ref="I93:J93" si="97">I55+I58+I61+I64+I66+I69+I72+I75+I78+I81+I84+I87+I90</f>
        <v>203234828.26700008</v>
      </c>
      <c r="J93" s="280">
        <f t="shared" si="97"/>
        <v>206591613.01699999</v>
      </c>
      <c r="K93" s="177">
        <f t="shared" si="91"/>
        <v>206807273.19999987</v>
      </c>
      <c r="M93" s="75">
        <f t="shared" ref="M93:U93" si="98">C93/C92</f>
        <v>0.49125570106095934</v>
      </c>
      <c r="N93" s="77">
        <f t="shared" si="98"/>
        <v>0.49621279458626616</v>
      </c>
      <c r="O93" s="77">
        <f t="shared" si="98"/>
        <v>0.51866174849742674</v>
      </c>
      <c r="P93" s="77">
        <f t="shared" si="98"/>
        <v>0.5252374193577396</v>
      </c>
      <c r="Q93" s="77">
        <f t="shared" si="98"/>
        <v>0.51812974942397505</v>
      </c>
      <c r="R93" s="77">
        <f t="shared" si="98"/>
        <v>0.51607028862012827</v>
      </c>
      <c r="S93" s="77">
        <f t="shared" si="98"/>
        <v>0.50457024815752261</v>
      </c>
      <c r="T93" s="77">
        <f t="shared" si="98"/>
        <v>0.50124004189903937</v>
      </c>
      <c r="U93" s="76">
        <f t="shared" si="98"/>
        <v>0.49316514780907733</v>
      </c>
      <c r="W93" s="105">
        <f t="shared" si="52"/>
        <v>1.0438961187748358E-3</v>
      </c>
      <c r="X93" s="102">
        <f t="shared" si="53"/>
        <v>-0.80748940899620369</v>
      </c>
    </row>
    <row r="94" spans="1:24" ht="20.100000000000001" customHeight="1" thickBot="1" x14ac:dyDescent="0.3">
      <c r="A94" s="30"/>
      <c r="B94" s="24" t="s">
        <v>85</v>
      </c>
      <c r="C94" s="31">
        <f>C56+C59+C62+C67+C70+C73+C76+C79+C82+C85+C88+C91</f>
        <v>137603443</v>
      </c>
      <c r="D94" s="32">
        <f t="shared" ref="D94:F94" si="99">D56+D59+D62+D67+D70+D73+D76+D79+D82+D85+D88+D91</f>
        <v>145734062</v>
      </c>
      <c r="E94" s="32">
        <f t="shared" si="99"/>
        <v>148935689</v>
      </c>
      <c r="F94" s="32">
        <f t="shared" si="99"/>
        <v>157747353</v>
      </c>
      <c r="G94" s="32">
        <f t="shared" ref="G94" si="100">G56+G59+G62+G67+G70+G73+G76+G79+G82+G85+G88+G91</f>
        <v>169863631</v>
      </c>
      <c r="H94" s="32">
        <f t="shared" ref="H94:K94" si="101">H56+H59+H62+H67+H70+H73+H76+H79+H82+H85+H88+H91</f>
        <v>189836058</v>
      </c>
      <c r="I94" s="32">
        <f t="shared" ref="I94:J94" si="102">I56+I59+I62+I67+I70+I73+I76+I79+I82+I85+I88+I91</f>
        <v>199553146.27000001</v>
      </c>
      <c r="J94" s="32">
        <f t="shared" si="102"/>
        <v>205569419.11899996</v>
      </c>
      <c r="K94" s="157">
        <f t="shared" si="101"/>
        <v>212539621.28100008</v>
      </c>
      <c r="M94" s="143">
        <f t="shared" ref="M94:U94" si="103">C94/C92</f>
        <v>0.50874429893904072</v>
      </c>
      <c r="N94" s="78">
        <f t="shared" si="103"/>
        <v>0.5037872054137339</v>
      </c>
      <c r="O94" s="78">
        <f t="shared" si="103"/>
        <v>0.48133825150257331</v>
      </c>
      <c r="P94" s="78">
        <f t="shared" si="103"/>
        <v>0.4747625806422604</v>
      </c>
      <c r="Q94" s="78">
        <f t="shared" si="103"/>
        <v>0.48187025057602489</v>
      </c>
      <c r="R94" s="78">
        <f t="shared" si="103"/>
        <v>0.48392971137987179</v>
      </c>
      <c r="S94" s="78">
        <f t="shared" si="103"/>
        <v>0.49542975184247717</v>
      </c>
      <c r="T94" s="78">
        <f t="shared" si="103"/>
        <v>0.49875995810096035</v>
      </c>
      <c r="U94" s="217">
        <f t="shared" si="103"/>
        <v>0.50683485219092284</v>
      </c>
      <c r="W94" s="103">
        <f t="shared" si="52"/>
        <v>3.3906804776080102E-2</v>
      </c>
      <c r="X94" s="104">
        <f t="shared" si="53"/>
        <v>0.8074894089962481</v>
      </c>
    </row>
    <row r="97" spans="1:13" x14ac:dyDescent="0.25">
      <c r="A97" s="1" t="s">
        <v>26</v>
      </c>
      <c r="M97" s="1" t="str">
        <f>W50</f>
        <v>VARIAÇÃO (JAN-SET)</v>
      </c>
    </row>
    <row r="98" spans="1:13" ht="15.75" thickBot="1" x14ac:dyDescent="0.3">
      <c r="M98" s="382"/>
    </row>
    <row r="99" spans="1:13" ht="24" customHeight="1" x14ac:dyDescent="0.25">
      <c r="A99" s="420" t="s">
        <v>35</v>
      </c>
      <c r="B99" s="450"/>
      <c r="C99" s="422">
        <v>2016</v>
      </c>
      <c r="D99" s="424">
        <v>2017</v>
      </c>
      <c r="E99" s="426">
        <v>2018</v>
      </c>
      <c r="F99" s="426">
        <v>2019</v>
      </c>
      <c r="G99" s="426">
        <v>2020</v>
      </c>
      <c r="H99" s="424">
        <v>2021</v>
      </c>
      <c r="I99" s="424">
        <v>2022</v>
      </c>
      <c r="J99" s="426">
        <v>2023</v>
      </c>
      <c r="K99" s="457">
        <v>2024</v>
      </c>
      <c r="M99" s="434" t="s">
        <v>89</v>
      </c>
    </row>
    <row r="100" spans="1:13" ht="21.75" customHeight="1" thickBot="1" x14ac:dyDescent="0.3">
      <c r="A100" s="451"/>
      <c r="B100" s="452"/>
      <c r="C100" s="453"/>
      <c r="D100" s="444"/>
      <c r="E100" s="449"/>
      <c r="F100" s="449"/>
      <c r="G100" s="449"/>
      <c r="H100" s="444"/>
      <c r="I100" s="444"/>
      <c r="J100" s="449"/>
      <c r="K100" s="458"/>
      <c r="M100" s="435"/>
    </row>
    <row r="101" spans="1:13" ht="20.100000000000001" customHeight="1" thickBot="1" x14ac:dyDescent="0.3">
      <c r="A101" s="5" t="s">
        <v>10</v>
      </c>
      <c r="B101" s="6"/>
      <c r="C101" s="111">
        <f>C54/C7</f>
        <v>3.1072184101681737</v>
      </c>
      <c r="D101" s="130">
        <f t="shared" ref="D101:K116" si="104">D54/D7</f>
        <v>3.1804030646425181</v>
      </c>
      <c r="E101" s="130">
        <f t="shared" si="104"/>
        <v>3.2743204425841306</v>
      </c>
      <c r="F101" s="130">
        <f t="shared" si="104"/>
        <v>3.2864474761518645</v>
      </c>
      <c r="G101" s="130">
        <f t="shared" ref="G101:H101" si="105">G54/G7</f>
        <v>3.2671922631423351</v>
      </c>
      <c r="H101" s="130">
        <f t="shared" si="105"/>
        <v>3.3284059883369497</v>
      </c>
      <c r="I101" s="130">
        <f t="shared" ref="I101" si="106">I54/I7</f>
        <v>3.5165861951034332</v>
      </c>
      <c r="J101" s="186">
        <f t="shared" si="104"/>
        <v>3.7142040741719797</v>
      </c>
      <c r="K101" s="174">
        <f t="shared" si="104"/>
        <v>3.8566030767866128</v>
      </c>
      <c r="M101" s="22">
        <f>(K101-J101)/J101</f>
        <v>3.8339035704810759E-2</v>
      </c>
    </row>
    <row r="102" spans="1:13" ht="20.100000000000001" customHeight="1" x14ac:dyDescent="0.25">
      <c r="A102" s="23"/>
      <c r="B102" t="s">
        <v>84</v>
      </c>
      <c r="C102" s="222">
        <f t="shared" ref="C102:K117" si="107">C55/C8</f>
        <v>3.3902505589553571</v>
      </c>
      <c r="D102" s="223">
        <f t="shared" si="107"/>
        <v>3.3264493793849317</v>
      </c>
      <c r="E102" s="223">
        <f t="shared" si="104"/>
        <v>3.1549509809327407</v>
      </c>
      <c r="F102" s="223">
        <f t="shared" si="104"/>
        <v>3.0478239172979733</v>
      </c>
      <c r="G102" s="223">
        <f t="shared" ref="G102:H102" si="108">G55/G8</f>
        <v>3.3095356561730966</v>
      </c>
      <c r="H102" s="223">
        <f t="shared" si="108"/>
        <v>3.2156203604438418</v>
      </c>
      <c r="I102" s="223">
        <f t="shared" ref="I102" si="109">I55/I8</f>
        <v>3.0110534985611235</v>
      </c>
      <c r="J102" s="160">
        <f t="shared" si="107"/>
        <v>3.0419032498075911</v>
      </c>
      <c r="K102" s="173">
        <f t="shared" si="104"/>
        <v>3.1637510361245158</v>
      </c>
      <c r="M102" s="221">
        <f t="shared" ref="M102:M141" si="110">(K102-J102)/J102</f>
        <v>4.0056430566827506E-2</v>
      </c>
    </row>
    <row r="103" spans="1:13" ht="20.100000000000001" customHeight="1" thickBot="1" x14ac:dyDescent="0.3">
      <c r="A103" s="23"/>
      <c r="B103" t="s">
        <v>85</v>
      </c>
      <c r="C103" s="222">
        <f t="shared" si="107"/>
        <v>3.0992542341842744</v>
      </c>
      <c r="D103" s="223">
        <f t="shared" si="107"/>
        <v>3.1766314351302305</v>
      </c>
      <c r="E103" s="223">
        <f t="shared" si="104"/>
        <v>3.2781084789864363</v>
      </c>
      <c r="F103" s="223">
        <f t="shared" si="104"/>
        <v>3.2942250757422418</v>
      </c>
      <c r="G103" s="223">
        <f t="shared" ref="G103:H103" si="111">G56/G9</f>
        <v>3.2660159387008676</v>
      </c>
      <c r="H103" s="223">
        <f t="shared" si="111"/>
        <v>3.3324889773592208</v>
      </c>
      <c r="I103" s="223">
        <f t="shared" ref="I103" si="112">I56/I9</f>
        <v>3.5435247835554535</v>
      </c>
      <c r="J103" s="160">
        <f t="shared" si="107"/>
        <v>3.7571662035593514</v>
      </c>
      <c r="K103" s="173">
        <f t="shared" si="104"/>
        <v>3.9002021676788718</v>
      </c>
      <c r="M103" s="33">
        <f t="shared" si="110"/>
        <v>3.8070172137717878E-2</v>
      </c>
    </row>
    <row r="104" spans="1:13" ht="20.100000000000001" customHeight="1" thickBot="1" x14ac:dyDescent="0.3">
      <c r="A104" s="5" t="s">
        <v>17</v>
      </c>
      <c r="B104" s="6"/>
      <c r="C104" s="111">
        <f t="shared" si="107"/>
        <v>3.0683299669482187</v>
      </c>
      <c r="D104" s="130">
        <f t="shared" si="107"/>
        <v>3.4523042163670796</v>
      </c>
      <c r="E104" s="130">
        <f t="shared" si="104"/>
        <v>4.9327896800144559</v>
      </c>
      <c r="F104" s="130">
        <f t="shared" si="104"/>
        <v>5.4892722757062522</v>
      </c>
      <c r="G104" s="130">
        <f t="shared" ref="G104:H104" si="113">G57/G10</f>
        <v>6.0537592649209637</v>
      </c>
      <c r="H104" s="130">
        <f t="shared" si="113"/>
        <v>6.8455806236617081</v>
      </c>
      <c r="I104" s="130">
        <f t="shared" ref="I104" si="114">I57/I10</f>
        <v>7.9160371904612088</v>
      </c>
      <c r="J104" s="186">
        <f t="shared" si="107"/>
        <v>8.5517263744314853</v>
      </c>
      <c r="K104" s="174">
        <f t="shared" si="104"/>
        <v>9.3304550112885192</v>
      </c>
      <c r="M104" s="22">
        <f t="shared" si="110"/>
        <v>9.1060986140217029E-2</v>
      </c>
    </row>
    <row r="105" spans="1:13" ht="20.100000000000001" customHeight="1" x14ac:dyDescent="0.25">
      <c r="A105" s="23"/>
      <c r="B105" t="s">
        <v>84</v>
      </c>
      <c r="C105" s="222">
        <f t="shared" si="107"/>
        <v>3.003180074922565</v>
      </c>
      <c r="D105" s="223">
        <f t="shared" si="107"/>
        <v>3.3526690676270507</v>
      </c>
      <c r="E105" s="223">
        <f t="shared" si="104"/>
        <v>4.8271347369765607</v>
      </c>
      <c r="F105" s="223">
        <f t="shared" si="104"/>
        <v>5.0853207757354806</v>
      </c>
      <c r="G105" s="223">
        <f t="shared" ref="G105:H105" si="115">G58/G11</f>
        <v>6.0117609230655074</v>
      </c>
      <c r="H105" s="223">
        <f t="shared" si="115"/>
        <v>6.9809759646981506</v>
      </c>
      <c r="I105" s="223">
        <f t="shared" ref="I105" si="116">I58/I11</f>
        <v>8.4822350723775024</v>
      </c>
      <c r="J105" s="160">
        <f t="shared" si="107"/>
        <v>9.0515155565476384</v>
      </c>
      <c r="K105" s="173">
        <f t="shared" si="104"/>
        <v>10.205851525075341</v>
      </c>
      <c r="M105" s="221">
        <f t="shared" si="110"/>
        <v>0.12752957903195389</v>
      </c>
    </row>
    <row r="106" spans="1:13" ht="20.100000000000001" customHeight="1" thickBot="1" x14ac:dyDescent="0.3">
      <c r="A106" s="23"/>
      <c r="B106" t="s">
        <v>85</v>
      </c>
      <c r="C106" s="222">
        <f t="shared" si="107"/>
        <v>3.669365721997301</v>
      </c>
      <c r="D106" s="223">
        <f t="shared" si="107"/>
        <v>4.2553539176055732</v>
      </c>
      <c r="E106" s="223">
        <f t="shared" si="104"/>
        <v>5.2304969856932901</v>
      </c>
      <c r="F106" s="223">
        <f t="shared" si="104"/>
        <v>6.2601889208320252</v>
      </c>
      <c r="G106" s="223">
        <f t="shared" ref="G106:H106" si="117">G59/G12</f>
        <v>6.1383217131474099</v>
      </c>
      <c r="H106" s="223">
        <f t="shared" si="117"/>
        <v>6.6389396381873542</v>
      </c>
      <c r="I106" s="223">
        <f t="shared" ref="I106" si="118">I59/I12</f>
        <v>7.1917091036164313</v>
      </c>
      <c r="J106" s="160">
        <f t="shared" si="107"/>
        <v>7.9061906848328958</v>
      </c>
      <c r="K106" s="173">
        <f t="shared" si="104"/>
        <v>8.1073867793698025</v>
      </c>
      <c r="M106" s="33">
        <f t="shared" si="110"/>
        <v>2.5447918290521111E-2</v>
      </c>
    </row>
    <row r="107" spans="1:13" ht="20.100000000000001" customHeight="1" thickBot="1" x14ac:dyDescent="0.3">
      <c r="A107" s="5" t="s">
        <v>14</v>
      </c>
      <c r="B107" s="6"/>
      <c r="C107" s="111">
        <f t="shared" si="107"/>
        <v>4.6082630427651941</v>
      </c>
      <c r="D107" s="130">
        <f t="shared" si="107"/>
        <v>4.758014830125072</v>
      </c>
      <c r="E107" s="130">
        <f t="shared" si="104"/>
        <v>5.2158887373037963</v>
      </c>
      <c r="F107" s="130">
        <f t="shared" si="104"/>
        <v>5.8826120227282956</v>
      </c>
      <c r="G107" s="130">
        <f t="shared" ref="G107:H107" si="119">G60/G13</f>
        <v>5.924750748432853</v>
      </c>
      <c r="H107" s="130">
        <f t="shared" si="119"/>
        <v>6.1938970060852334</v>
      </c>
      <c r="I107" s="130">
        <f t="shared" ref="I107" si="120">I60/I13</f>
        <v>6.4148206718674219</v>
      </c>
      <c r="J107" s="186">
        <f t="shared" si="107"/>
        <v>6.6001286921738798</v>
      </c>
      <c r="K107" s="174">
        <f t="shared" si="104"/>
        <v>6.7762504089568782</v>
      </c>
      <c r="M107" s="22">
        <f t="shared" si="110"/>
        <v>2.6684588285654988E-2</v>
      </c>
    </row>
    <row r="108" spans="1:13" ht="20.100000000000001" customHeight="1" x14ac:dyDescent="0.25">
      <c r="A108" s="23"/>
      <c r="B108" t="s">
        <v>84</v>
      </c>
      <c r="C108" s="222">
        <f t="shared" si="107"/>
        <v>1.7211880993733839</v>
      </c>
      <c r="D108" s="223">
        <f t="shared" si="107"/>
        <v>1.9959343887231404</v>
      </c>
      <c r="E108" s="223">
        <f t="shared" si="104"/>
        <v>2.4975377130397378</v>
      </c>
      <c r="F108" s="223">
        <f t="shared" si="104"/>
        <v>2.9968969543271862</v>
      </c>
      <c r="G108" s="223">
        <f t="shared" ref="G108:H108" si="121">G61/G14</f>
        <v>3.3948232088674222</v>
      </c>
      <c r="H108" s="223">
        <f t="shared" si="121"/>
        <v>3.6931763696773587</v>
      </c>
      <c r="I108" s="223">
        <f t="shared" ref="I108" si="122">I61/I14</f>
        <v>4.443742407980718</v>
      </c>
      <c r="J108" s="160">
        <f t="shared" si="107"/>
        <v>4.7786501512089954</v>
      </c>
      <c r="K108" s="173">
        <f t="shared" si="104"/>
        <v>5.1188650364895656</v>
      </c>
      <c r="M108" s="221">
        <f t="shared" si="110"/>
        <v>7.1194767249177268E-2</v>
      </c>
    </row>
    <row r="109" spans="1:13" ht="20.100000000000001" customHeight="1" thickBot="1" x14ac:dyDescent="0.3">
      <c r="A109" s="23"/>
      <c r="B109" t="s">
        <v>85</v>
      </c>
      <c r="C109" s="222">
        <f t="shared" si="107"/>
        <v>5.0788326906901489</v>
      </c>
      <c r="D109" s="223">
        <f t="shared" si="107"/>
        <v>5.0760587240005988</v>
      </c>
      <c r="E109" s="223">
        <f t="shared" si="104"/>
        <v>5.4829726419442419</v>
      </c>
      <c r="F109" s="223">
        <f t="shared" si="104"/>
        <v>6.0456739587301671</v>
      </c>
      <c r="G109" s="223">
        <f t="shared" ref="G109:H109" si="123">G62/G15</f>
        <v>6.0206046502005215</v>
      </c>
      <c r="H109" s="223">
        <f t="shared" si="123"/>
        <v>6.2906978598650767</v>
      </c>
      <c r="I109" s="223">
        <f t="shared" ref="I109" si="124">I62/I15</f>
        <v>6.4741551056813114</v>
      </c>
      <c r="J109" s="160">
        <f t="shared" si="107"/>
        <v>6.6523737220304904</v>
      </c>
      <c r="K109" s="173">
        <f t="shared" si="104"/>
        <v>6.8179705044909538</v>
      </c>
      <c r="M109" s="33">
        <f t="shared" si="110"/>
        <v>2.4892886265854383E-2</v>
      </c>
    </row>
    <row r="110" spans="1:13" ht="20.100000000000001" customHeight="1" thickBot="1" x14ac:dyDescent="0.3">
      <c r="A110" s="5" t="s">
        <v>8</v>
      </c>
      <c r="B110" s="6"/>
      <c r="C110" s="111">
        <f t="shared" si="107"/>
        <v>1.8313554028732042</v>
      </c>
      <c r="D110" s="130">
        <f t="shared" si="107"/>
        <v>2.1490453320838703</v>
      </c>
      <c r="E110" s="130">
        <f t="shared" si="104"/>
        <v>1.8330268616317045</v>
      </c>
      <c r="F110" s="130">
        <f t="shared" si="104"/>
        <v>1.8614387112903401</v>
      </c>
      <c r="G110" s="130">
        <f t="shared" ref="G110" si="125">G63/G16</f>
        <v>2.0368236331900675</v>
      </c>
      <c r="H110" s="130"/>
      <c r="I110" s="130"/>
      <c r="J110" s="186"/>
      <c r="K110" s="174"/>
      <c r="M110" s="22"/>
    </row>
    <row r="111" spans="1:13" ht="20.100000000000001" customHeight="1" thickBot="1" x14ac:dyDescent="0.3">
      <c r="A111" s="23"/>
      <c r="B111" t="s">
        <v>84</v>
      </c>
      <c r="C111" s="222">
        <f t="shared" si="107"/>
        <v>1.8313554028732042</v>
      </c>
      <c r="D111" s="223">
        <f t="shared" si="107"/>
        <v>2.1490453320838703</v>
      </c>
      <c r="E111" s="223">
        <f t="shared" si="104"/>
        <v>1.8330268616317045</v>
      </c>
      <c r="F111" s="223">
        <f t="shared" si="104"/>
        <v>1.8614387112903401</v>
      </c>
      <c r="G111" s="223">
        <f t="shared" ref="G111" si="126">G64/G17</f>
        <v>2.0368236331900675</v>
      </c>
      <c r="H111" s="223"/>
      <c r="I111" s="223"/>
      <c r="J111" s="160"/>
      <c r="K111" s="173"/>
      <c r="M111" s="281"/>
    </row>
    <row r="112" spans="1:13" ht="20.100000000000001" customHeight="1" thickBot="1" x14ac:dyDescent="0.3">
      <c r="A112" s="5" t="s">
        <v>15</v>
      </c>
      <c r="B112" s="6"/>
      <c r="C112" s="111">
        <f t="shared" si="107"/>
        <v>3.4174447174447176</v>
      </c>
      <c r="D112" s="130">
        <f t="shared" si="107"/>
        <v>3.5232390991854334</v>
      </c>
      <c r="E112" s="130">
        <f t="shared" si="104"/>
        <v>3.3732123411978221</v>
      </c>
      <c r="F112" s="130">
        <f t="shared" si="104"/>
        <v>4.1576092415871422</v>
      </c>
      <c r="G112" s="130">
        <f t="shared" ref="G112:H112" si="127">G65/G18</f>
        <v>4.3125341492733034</v>
      </c>
      <c r="H112" s="130">
        <f t="shared" si="127"/>
        <v>4.0231084939329049</v>
      </c>
      <c r="I112" s="130">
        <f t="shared" ref="I112" si="128">I65/I18</f>
        <v>4.6093134805722995</v>
      </c>
      <c r="J112" s="186">
        <f t="shared" si="107"/>
        <v>6.7570336770938075</v>
      </c>
      <c r="K112" s="174">
        <f t="shared" si="104"/>
        <v>6.7963565196361966</v>
      </c>
      <c r="M112" s="22">
        <f t="shared" si="110"/>
        <v>5.819542186935164E-3</v>
      </c>
    </row>
    <row r="113" spans="1:13" ht="20.100000000000001" customHeight="1" x14ac:dyDescent="0.25">
      <c r="A113" s="23"/>
      <c r="B113" t="s">
        <v>84</v>
      </c>
      <c r="C113" s="222">
        <f t="shared" si="107"/>
        <v>2.8253545024845472</v>
      </c>
      <c r="D113" s="223">
        <f t="shared" si="107"/>
        <v>2.9056913711469705</v>
      </c>
      <c r="E113" s="223">
        <f t="shared" si="104"/>
        <v>2.9232299484582693</v>
      </c>
      <c r="F113" s="223">
        <f t="shared" si="104"/>
        <v>3.1872068230277186</v>
      </c>
      <c r="G113" s="223">
        <f t="shared" ref="G113:H113" si="129">G66/G19</f>
        <v>3.16734693877551</v>
      </c>
      <c r="H113" s="223">
        <f t="shared" si="129"/>
        <v>2.9105640386413212</v>
      </c>
      <c r="I113" s="223">
        <f t="shared" ref="I113" si="130">I66/I19</f>
        <v>3.0223616878864004</v>
      </c>
      <c r="J113" s="160">
        <f t="shared" si="107"/>
        <v>3.1201222033392733</v>
      </c>
      <c r="K113" s="173">
        <f t="shared" si="104"/>
        <v>3.4398480290747764</v>
      </c>
      <c r="M113" s="221">
        <f t="shared" si="110"/>
        <v>0.10247221259260948</v>
      </c>
    </row>
    <row r="114" spans="1:13" ht="20.100000000000001" customHeight="1" thickBot="1" x14ac:dyDescent="0.3">
      <c r="A114" s="23"/>
      <c r="B114" t="s">
        <v>85</v>
      </c>
      <c r="C114" s="222">
        <f t="shared" si="107"/>
        <v>4.6514271280626422</v>
      </c>
      <c r="D114" s="223">
        <f t="shared" si="107"/>
        <v>5.023474178403756</v>
      </c>
      <c r="E114" s="223">
        <f t="shared" si="104"/>
        <v>5.2054491899852726</v>
      </c>
      <c r="F114" s="223">
        <f t="shared" si="104"/>
        <v>6.4955479452054794</v>
      </c>
      <c r="G114" s="223">
        <f t="shared" ref="G114:H114" si="131">G67/G20</f>
        <v>5.7833250124812778</v>
      </c>
      <c r="H114" s="223">
        <f t="shared" si="131"/>
        <v>5.5137787056367431</v>
      </c>
      <c r="I114" s="223">
        <f t="shared" ref="I114" si="132">I67/I20</f>
        <v>7.0343180357202746</v>
      </c>
      <c r="J114" s="160">
        <f t="shared" si="107"/>
        <v>9.7406780900119134</v>
      </c>
      <c r="K114" s="173">
        <f t="shared" si="104"/>
        <v>8.2676301335058628</v>
      </c>
      <c r="M114" s="33">
        <f t="shared" si="110"/>
        <v>-0.15122642827263877</v>
      </c>
    </row>
    <row r="115" spans="1:13" ht="20.100000000000001" customHeight="1" thickBot="1" x14ac:dyDescent="0.3">
      <c r="A115" s="5" t="s">
        <v>18</v>
      </c>
      <c r="B115" s="6"/>
      <c r="C115" s="111">
        <f t="shared" si="107"/>
        <v>2.1756047266454122</v>
      </c>
      <c r="D115" s="130">
        <f t="shared" si="107"/>
        <v>2.6124092046803837</v>
      </c>
      <c r="E115" s="130">
        <f t="shared" si="104"/>
        <v>2.3239647922346882</v>
      </c>
      <c r="F115" s="130">
        <f t="shared" si="104"/>
        <v>2.6343167682601587</v>
      </c>
      <c r="G115" s="130">
        <f t="shared" ref="G115:H115" si="133">G68/G21</f>
        <v>3.4169438408825004</v>
      </c>
      <c r="H115" s="130">
        <f t="shared" si="133"/>
        <v>4.4149541795931206</v>
      </c>
      <c r="I115" s="130">
        <f t="shared" ref="I115" si="134">I68/I21</f>
        <v>5.4060820298051189</v>
      </c>
      <c r="J115" s="186">
        <f t="shared" si="107"/>
        <v>5.1287543736902368</v>
      </c>
      <c r="K115" s="174">
        <f t="shared" si="104"/>
        <v>5.4922449376589713</v>
      </c>
      <c r="M115" s="22">
        <f t="shared" si="110"/>
        <v>7.0873069264807867E-2</v>
      </c>
    </row>
    <row r="116" spans="1:13" ht="20.100000000000001" customHeight="1" x14ac:dyDescent="0.25">
      <c r="A116" s="23"/>
      <c r="B116" t="s">
        <v>84</v>
      </c>
      <c r="C116" s="222">
        <f t="shared" si="107"/>
        <v>1.6828280230202874</v>
      </c>
      <c r="D116" s="223">
        <f t="shared" si="107"/>
        <v>1.9073363154958254</v>
      </c>
      <c r="E116" s="223">
        <f t="shared" si="104"/>
        <v>1.697864875860575</v>
      </c>
      <c r="F116" s="223">
        <f t="shared" si="104"/>
        <v>1.872614248860798</v>
      </c>
      <c r="G116" s="223">
        <f t="shared" ref="G116:H116" si="135">G69/G22</f>
        <v>2.3470665178296271</v>
      </c>
      <c r="H116" s="223">
        <f t="shared" si="135"/>
        <v>2.8015302727877578</v>
      </c>
      <c r="I116" s="223">
        <f t="shared" ref="I116" si="136">I69/I22</f>
        <v>3.7568317369099158</v>
      </c>
      <c r="J116" s="160">
        <f t="shared" si="107"/>
        <v>4.7183043560866045</v>
      </c>
      <c r="K116" s="173">
        <f t="shared" si="104"/>
        <v>5.1229989226862918</v>
      </c>
      <c r="M116" s="221">
        <f t="shared" si="110"/>
        <v>8.5771187286303813E-2</v>
      </c>
    </row>
    <row r="117" spans="1:13" ht="20.100000000000001" customHeight="1" thickBot="1" x14ac:dyDescent="0.3">
      <c r="A117" s="23"/>
      <c r="B117" t="s">
        <v>85</v>
      </c>
      <c r="C117" s="222">
        <f t="shared" si="107"/>
        <v>3.6264928396707234</v>
      </c>
      <c r="D117" s="223">
        <f t="shared" si="107"/>
        <v>4.3545684530287856</v>
      </c>
      <c r="E117" s="223">
        <f t="shared" si="107"/>
        <v>4.5797611852218481</v>
      </c>
      <c r="F117" s="223">
        <f t="shared" si="107"/>
        <v>4.6582152723907511</v>
      </c>
      <c r="G117" s="223">
        <f t="shared" ref="G117:H117" si="137">G70/G23</f>
        <v>5.0913943343444199</v>
      </c>
      <c r="H117" s="223">
        <f t="shared" si="137"/>
        <v>5.8614842330739405</v>
      </c>
      <c r="I117" s="223">
        <f t="shared" ref="I117" si="138">I70/I23</f>
        <v>5.9887516420325486</v>
      </c>
      <c r="J117" s="160">
        <f t="shared" si="107"/>
        <v>5.182599756910113</v>
      </c>
      <c r="K117" s="173">
        <f t="shared" si="107"/>
        <v>5.5320009578613014</v>
      </c>
      <c r="M117" s="33">
        <f t="shared" si="110"/>
        <v>6.7418133241974071E-2</v>
      </c>
    </row>
    <row r="118" spans="1:13" ht="20.100000000000001" customHeight="1" thickBot="1" x14ac:dyDescent="0.3">
      <c r="A118" s="5" t="s">
        <v>19</v>
      </c>
      <c r="B118" s="6"/>
      <c r="C118" s="111">
        <f t="shared" ref="C118:K133" si="139">C71/C24</f>
        <v>3.0944530831492969</v>
      </c>
      <c r="D118" s="130">
        <f t="shared" si="139"/>
        <v>3.0633340492995158</v>
      </c>
      <c r="E118" s="130">
        <f t="shared" si="139"/>
        <v>3.1628049484462837</v>
      </c>
      <c r="F118" s="130">
        <f t="shared" si="139"/>
        <v>3.3549586599272225</v>
      </c>
      <c r="G118" s="130">
        <f t="shared" ref="G118:H118" si="140">G71/G24</f>
        <v>3.5277086706265339</v>
      </c>
      <c r="H118" s="130">
        <f t="shared" si="140"/>
        <v>3.7201652026273089</v>
      </c>
      <c r="I118" s="130">
        <f t="shared" ref="I118" si="141">I71/I24</f>
        <v>3.8249635450214501</v>
      </c>
      <c r="J118" s="186">
        <f t="shared" si="139"/>
        <v>4.1992862488107381</v>
      </c>
      <c r="K118" s="174">
        <f t="shared" si="139"/>
        <v>4.4252941180718004</v>
      </c>
      <c r="M118" s="22">
        <f t="shared" si="110"/>
        <v>5.3820543747182994E-2</v>
      </c>
    </row>
    <row r="119" spans="1:13" ht="20.100000000000001" customHeight="1" x14ac:dyDescent="0.25">
      <c r="A119" s="23"/>
      <c r="B119" t="s">
        <v>84</v>
      </c>
      <c r="C119" s="222">
        <f t="shared" si="139"/>
        <v>1.3984592390442734</v>
      </c>
      <c r="D119" s="223">
        <f t="shared" si="139"/>
        <v>1.356311122936936</v>
      </c>
      <c r="E119" s="223">
        <f t="shared" si="139"/>
        <v>1.4408217398954686</v>
      </c>
      <c r="F119" s="223">
        <f t="shared" si="139"/>
        <v>1.5147026508782961</v>
      </c>
      <c r="G119" s="223">
        <f t="shared" ref="G119:H119" si="142">G72/G25</f>
        <v>1.6377704152503363</v>
      </c>
      <c r="H119" s="223">
        <f t="shared" si="142"/>
        <v>1.6609621344832233</v>
      </c>
      <c r="I119" s="223">
        <f t="shared" ref="I119" si="143">I72/I25</f>
        <v>1.6481878695155323</v>
      </c>
      <c r="J119" s="160">
        <f t="shared" si="139"/>
        <v>1.70549176279851</v>
      </c>
      <c r="K119" s="173">
        <f t="shared" si="139"/>
        <v>1.7231198276403967</v>
      </c>
      <c r="M119" s="221">
        <f t="shared" si="110"/>
        <v>1.033605979600931E-2</v>
      </c>
    </row>
    <row r="120" spans="1:13" ht="20.100000000000001" customHeight="1" thickBot="1" x14ac:dyDescent="0.3">
      <c r="A120" s="23"/>
      <c r="B120" t="s">
        <v>85</v>
      </c>
      <c r="C120" s="222">
        <f t="shared" si="139"/>
        <v>3.6702806122448979</v>
      </c>
      <c r="D120" s="223">
        <f t="shared" si="139"/>
        <v>3.9235036631512532</v>
      </c>
      <c r="E120" s="223">
        <f t="shared" si="139"/>
        <v>4.2516334741055983</v>
      </c>
      <c r="F120" s="223">
        <f t="shared" si="139"/>
        <v>4.385953011614764</v>
      </c>
      <c r="G120" s="223">
        <f t="shared" ref="G120:H120" si="144">G73/G26</f>
        <v>4.2956705988071953</v>
      </c>
      <c r="H120" s="223">
        <f t="shared" si="144"/>
        <v>4.4130116562252484</v>
      </c>
      <c r="I120" s="223">
        <f t="shared" ref="I120" si="145">I73/I26</f>
        <v>4.5070778499249764</v>
      </c>
      <c r="J120" s="160">
        <f t="shared" si="139"/>
        <v>4.8583333563007409</v>
      </c>
      <c r="K120" s="173">
        <f t="shared" si="139"/>
        <v>5.1971848353791783</v>
      </c>
      <c r="M120" s="33">
        <f t="shared" si="110"/>
        <v>6.9746444763610776E-2</v>
      </c>
    </row>
    <row r="121" spans="1:13" ht="20.100000000000001" customHeight="1" thickBot="1" x14ac:dyDescent="0.3">
      <c r="A121" s="5" t="s">
        <v>83</v>
      </c>
      <c r="B121" s="6"/>
      <c r="C121" s="111">
        <f t="shared" si="139"/>
        <v>3.6242080016250129</v>
      </c>
      <c r="D121" s="130">
        <f t="shared" si="139"/>
        <v>3.8319918871902581</v>
      </c>
      <c r="E121" s="130">
        <f t="shared" si="139"/>
        <v>3.9938925411898385</v>
      </c>
      <c r="F121" s="130">
        <f t="shared" si="139"/>
        <v>3.769083871133954</v>
      </c>
      <c r="G121" s="130">
        <f t="shared" ref="G121:H121" si="146">G74/G27</f>
        <v>3.9081079730067483</v>
      </c>
      <c r="H121" s="130">
        <f t="shared" si="146"/>
        <v>3.7462922746351368</v>
      </c>
      <c r="I121" s="130">
        <f t="shared" ref="I121" si="147">I74/I27</f>
        <v>3.6602695079130014</v>
      </c>
      <c r="J121" s="186">
        <f t="shared" si="139"/>
        <v>3.7332451478669655</v>
      </c>
      <c r="K121" s="174">
        <f t="shared" si="139"/>
        <v>4.155060109167044</v>
      </c>
      <c r="M121" s="22">
        <f t="shared" si="110"/>
        <v>0.11298881926923218</v>
      </c>
    </row>
    <row r="122" spans="1:13" ht="20.100000000000001" customHeight="1" x14ac:dyDescent="0.25">
      <c r="A122" s="23"/>
      <c r="B122" t="s">
        <v>84</v>
      </c>
      <c r="C122" s="222">
        <f t="shared" si="139"/>
        <v>2.268099490944004</v>
      </c>
      <c r="D122" s="223">
        <f t="shared" si="139"/>
        <v>2.4100976750584673</v>
      </c>
      <c r="E122" s="223">
        <f t="shared" si="139"/>
        <v>2.4694698289017758</v>
      </c>
      <c r="F122" s="223">
        <f t="shared" si="139"/>
        <v>2.4741180153726572</v>
      </c>
      <c r="G122" s="223">
        <f t="shared" ref="G122:H122" si="148">G75/G28</f>
        <v>2.5058491201929898</v>
      </c>
      <c r="H122" s="223">
        <f t="shared" si="148"/>
        <v>2.2966982105664768</v>
      </c>
      <c r="I122" s="223">
        <f t="shared" ref="I122" si="149">I75/I28</f>
        <v>2.2469586401575885</v>
      </c>
      <c r="J122" s="160">
        <f t="shared" si="139"/>
        <v>2.3283734074240696</v>
      </c>
      <c r="K122" s="173">
        <f t="shared" si="139"/>
        <v>2.2354703576233059</v>
      </c>
      <c r="M122" s="221">
        <f t="shared" si="110"/>
        <v>-3.9900408372875368E-2</v>
      </c>
    </row>
    <row r="123" spans="1:13" ht="20.100000000000001" customHeight="1" thickBot="1" x14ac:dyDescent="0.3">
      <c r="A123" s="23"/>
      <c r="B123" t="s">
        <v>85</v>
      </c>
      <c r="C123" s="222">
        <f t="shared" si="139"/>
        <v>4.4933625624162712</v>
      </c>
      <c r="D123" s="223">
        <f t="shared" si="139"/>
        <v>4.5026574565103257</v>
      </c>
      <c r="E123" s="223">
        <f t="shared" si="139"/>
        <v>5.2515960362015077</v>
      </c>
      <c r="F123" s="223">
        <f t="shared" si="139"/>
        <v>5.6843844802810155</v>
      </c>
      <c r="G123" s="223">
        <f t="shared" ref="G123:H123" si="150">G76/G29</f>
        <v>5.7192318266168751</v>
      </c>
      <c r="H123" s="223">
        <f t="shared" si="150"/>
        <v>5.3477948416742969</v>
      </c>
      <c r="I123" s="223">
        <f t="shared" ref="I123" si="151">I76/I29</f>
        <v>4.8999841059067073</v>
      </c>
      <c r="J123" s="160">
        <f t="shared" si="139"/>
        <v>4.9849905187652865</v>
      </c>
      <c r="K123" s="173">
        <f t="shared" si="139"/>
        <v>5.2017871669827143</v>
      </c>
      <c r="M123" s="33">
        <f t="shared" si="110"/>
        <v>4.3489881756309794E-2</v>
      </c>
    </row>
    <row r="124" spans="1:13" ht="20.100000000000001" customHeight="1" thickBot="1" x14ac:dyDescent="0.3">
      <c r="A124" s="5" t="s">
        <v>9</v>
      </c>
      <c r="B124" s="6"/>
      <c r="C124" s="111">
        <f t="shared" si="139"/>
        <v>2.9725197434027817</v>
      </c>
      <c r="D124" s="130">
        <f t="shared" si="139"/>
        <v>3.0922176967130417</v>
      </c>
      <c r="E124" s="130">
        <f t="shared" si="139"/>
        <v>3.3400513414949007</v>
      </c>
      <c r="F124" s="130">
        <f t="shared" si="139"/>
        <v>3.3903876616029951</v>
      </c>
      <c r="G124" s="130">
        <f t="shared" ref="G124:H124" si="152">G77/G30</f>
        <v>3.4035176225303028</v>
      </c>
      <c r="H124" s="130">
        <f t="shared" si="152"/>
        <v>3.5315880702886275</v>
      </c>
      <c r="I124" s="130">
        <f t="shared" ref="I124" si="153">I77/I30</f>
        <v>3.7449858358428698</v>
      </c>
      <c r="J124" s="186">
        <f t="shared" si="139"/>
        <v>3.9141958384123532</v>
      </c>
      <c r="K124" s="174">
        <f t="shared" si="139"/>
        <v>3.9467707137506478</v>
      </c>
      <c r="M124" s="22">
        <f t="shared" si="110"/>
        <v>8.3222395309447261E-3</v>
      </c>
    </row>
    <row r="125" spans="1:13" ht="20.100000000000001" customHeight="1" x14ac:dyDescent="0.25">
      <c r="A125" s="23"/>
      <c r="B125" t="s">
        <v>84</v>
      </c>
      <c r="C125" s="222">
        <f t="shared" si="139"/>
        <v>2.9181149794315773</v>
      </c>
      <c r="D125" s="223">
        <f t="shared" si="139"/>
        <v>3.0410599434693277</v>
      </c>
      <c r="E125" s="223">
        <f t="shared" si="139"/>
        <v>3.298360874358127</v>
      </c>
      <c r="F125" s="223">
        <f t="shared" si="139"/>
        <v>3.3425153652964279</v>
      </c>
      <c r="G125" s="223">
        <f t="shared" ref="G125:H125" si="154">G78/G31</f>
        <v>3.3475191504735813</v>
      </c>
      <c r="H125" s="223">
        <f t="shared" si="154"/>
        <v>3.464746145016671</v>
      </c>
      <c r="I125" s="223">
        <f t="shared" ref="I125" si="155">I78/I31</f>
        <v>3.6664536477742526</v>
      </c>
      <c r="J125" s="160">
        <f t="shared" si="139"/>
        <v>3.8373611930643525</v>
      </c>
      <c r="K125" s="173">
        <f t="shared" si="139"/>
        <v>3.8612444220950732</v>
      </c>
      <c r="M125" s="221">
        <f t="shared" si="110"/>
        <v>6.2238678688592728E-3</v>
      </c>
    </row>
    <row r="126" spans="1:13" ht="20.100000000000001" customHeight="1" thickBot="1" x14ac:dyDescent="0.3">
      <c r="A126" s="23"/>
      <c r="B126" t="s">
        <v>85</v>
      </c>
      <c r="C126" s="222">
        <f t="shared" si="139"/>
        <v>5.6732394366197187</v>
      </c>
      <c r="D126" s="223">
        <f t="shared" si="139"/>
        <v>5.964771948640033</v>
      </c>
      <c r="E126" s="223">
        <f t="shared" si="139"/>
        <v>6.0453954752200367</v>
      </c>
      <c r="F126" s="223">
        <f t="shared" si="139"/>
        <v>5.3260315078769693</v>
      </c>
      <c r="G126" s="223">
        <f t="shared" ref="G126:H126" si="156">G79/G32</f>
        <v>5.4788778210527243</v>
      </c>
      <c r="H126" s="223">
        <f t="shared" si="156"/>
        <v>6.2383840991223538</v>
      </c>
      <c r="I126" s="223">
        <f t="shared" ref="I126" si="157">I79/I32</f>
        <v>6.6787151323818463</v>
      </c>
      <c r="J126" s="160">
        <f t="shared" si="139"/>
        <v>7.3745651789981332</v>
      </c>
      <c r="K126" s="173">
        <f t="shared" si="139"/>
        <v>7.9180092405041886</v>
      </c>
      <c r="M126" s="33">
        <f t="shared" si="110"/>
        <v>7.3691675144958807E-2</v>
      </c>
    </row>
    <row r="127" spans="1:13" ht="20.100000000000001" customHeight="1" thickBot="1" x14ac:dyDescent="0.3">
      <c r="A127" s="5" t="s">
        <v>12</v>
      </c>
      <c r="B127" s="6"/>
      <c r="C127" s="111">
        <f t="shared" si="139"/>
        <v>2.5870780949019956</v>
      </c>
      <c r="D127" s="130">
        <f t="shared" si="139"/>
        <v>2.6597150384712642</v>
      </c>
      <c r="E127" s="130">
        <f t="shared" si="139"/>
        <v>2.8435620972733431</v>
      </c>
      <c r="F127" s="130">
        <f t="shared" si="139"/>
        <v>2.4043502291056851</v>
      </c>
      <c r="G127" s="130">
        <f t="shared" ref="G127:H127" si="158">G80/G33</f>
        <v>2.4388556619832822</v>
      </c>
      <c r="H127" s="130">
        <f t="shared" si="158"/>
        <v>2.5250854549770492</v>
      </c>
      <c r="I127" s="130">
        <f t="shared" ref="I127" si="159">I80/I33</f>
        <v>2.7570005359808367</v>
      </c>
      <c r="J127" s="186">
        <f t="shared" si="139"/>
        <v>3.0475043158651731</v>
      </c>
      <c r="K127" s="174">
        <f t="shared" si="139"/>
        <v>3.1691635051447515</v>
      </c>
      <c r="M127" s="22">
        <f t="shared" si="110"/>
        <v>3.9920924359721506E-2</v>
      </c>
    </row>
    <row r="128" spans="1:13" ht="20.100000000000001" customHeight="1" x14ac:dyDescent="0.25">
      <c r="A128" s="23"/>
      <c r="B128" t="s">
        <v>84</v>
      </c>
      <c r="C128" s="222">
        <f t="shared" si="139"/>
        <v>2.3895686024086142</v>
      </c>
      <c r="D128" s="223">
        <f t="shared" si="139"/>
        <v>2.4549275269370896</v>
      </c>
      <c r="E128" s="223">
        <f t="shared" si="139"/>
        <v>2.6163489018828794</v>
      </c>
      <c r="F128" s="223">
        <f t="shared" si="139"/>
        <v>2.2140297106097062</v>
      </c>
      <c r="G128" s="223">
        <f t="shared" ref="G128:H128" si="160">G81/G34</f>
        <v>2.2581991067471696</v>
      </c>
      <c r="H128" s="223">
        <f t="shared" si="160"/>
        <v>2.3334956822091208</v>
      </c>
      <c r="I128" s="223">
        <f t="shared" ref="I128" si="161">I81/I34</f>
        <v>2.5327777087483643</v>
      </c>
      <c r="J128" s="160">
        <f t="shared" si="139"/>
        <v>2.8106503209366633</v>
      </c>
      <c r="K128" s="173">
        <f t="shared" si="139"/>
        <v>2.8810469440697162</v>
      </c>
      <c r="M128" s="221">
        <f t="shared" si="110"/>
        <v>2.5046382543095155E-2</v>
      </c>
    </row>
    <row r="129" spans="1:13" ht="20.100000000000001" customHeight="1" thickBot="1" x14ac:dyDescent="0.3">
      <c r="A129" s="23"/>
      <c r="B129" t="s">
        <v>85</v>
      </c>
      <c r="C129" s="222">
        <f t="shared" si="139"/>
        <v>4.2270905325136185</v>
      </c>
      <c r="D129" s="223">
        <f t="shared" si="139"/>
        <v>4.6068225001104679</v>
      </c>
      <c r="E129" s="223">
        <f t="shared" si="139"/>
        <v>5.0648714846842005</v>
      </c>
      <c r="F129" s="223">
        <f t="shared" si="139"/>
        <v>5.344949230714529</v>
      </c>
      <c r="G129" s="223">
        <f t="shared" ref="G129:H129" si="162">G82/G35</f>
        <v>5.3137135013419572</v>
      </c>
      <c r="H129" s="223">
        <f t="shared" si="162"/>
        <v>5.7135028496273561</v>
      </c>
      <c r="I129" s="223">
        <f t="shared" ref="I129" si="163">I82/I35</f>
        <v>6.5540238335598167</v>
      </c>
      <c r="J129" s="160">
        <f t="shared" si="139"/>
        <v>6.3993367407996269</v>
      </c>
      <c r="K129" s="173">
        <f t="shared" si="139"/>
        <v>7.1317725637866038</v>
      </c>
      <c r="M129" s="33">
        <f t="shared" si="110"/>
        <v>0.11445495879553538</v>
      </c>
    </row>
    <row r="130" spans="1:13" ht="20.100000000000001" customHeight="1" thickBot="1" x14ac:dyDescent="0.3">
      <c r="A130" s="5" t="s">
        <v>11</v>
      </c>
      <c r="B130" s="6"/>
      <c r="C130" s="111">
        <f t="shared" si="139"/>
        <v>2.7053523323271169</v>
      </c>
      <c r="D130" s="130">
        <f t="shared" si="139"/>
        <v>2.8582163449429099</v>
      </c>
      <c r="E130" s="130">
        <f t="shared" si="139"/>
        <v>2.9886613293918165</v>
      </c>
      <c r="F130" s="130">
        <f t="shared" si="139"/>
        <v>3.0033512190316172</v>
      </c>
      <c r="G130" s="130">
        <f t="shared" ref="G130:H130" si="164">G83/G36</f>
        <v>3.0337369720846326</v>
      </c>
      <c r="H130" s="130">
        <f t="shared" si="164"/>
        <v>3.2037699739392358</v>
      </c>
      <c r="I130" s="130">
        <f t="shared" ref="I130" si="165">I83/I36</f>
        <v>3.3885991919592859</v>
      </c>
      <c r="J130" s="186">
        <f t="shared" si="139"/>
        <v>3.4656423306522059</v>
      </c>
      <c r="K130" s="174">
        <f t="shared" si="139"/>
        <v>3.5218453450659148</v>
      </c>
      <c r="M130" s="22">
        <f t="shared" si="110"/>
        <v>1.6217199887194344E-2</v>
      </c>
    </row>
    <row r="131" spans="1:13" ht="20.100000000000001" customHeight="1" x14ac:dyDescent="0.25">
      <c r="A131" s="23"/>
      <c r="B131" t="s">
        <v>84</v>
      </c>
      <c r="C131" s="222">
        <f t="shared" si="139"/>
        <v>2.5997788984357326</v>
      </c>
      <c r="D131" s="223">
        <f t="shared" si="139"/>
        <v>2.794444199812542</v>
      </c>
      <c r="E131" s="223">
        <f t="shared" si="139"/>
        <v>2.94147223020674</v>
      </c>
      <c r="F131" s="223">
        <f t="shared" si="139"/>
        <v>2.9576957094742244</v>
      </c>
      <c r="G131" s="223">
        <f t="shared" ref="G131:H131" si="166">G84/G37</f>
        <v>2.9980437136301616</v>
      </c>
      <c r="H131" s="223">
        <f t="shared" si="166"/>
        <v>3.1783300730595423</v>
      </c>
      <c r="I131" s="223">
        <f t="shared" ref="I131" si="167">I84/I37</f>
        <v>3.3657610020149185</v>
      </c>
      <c r="J131" s="160">
        <f t="shared" si="139"/>
        <v>3.4362255689054271</v>
      </c>
      <c r="K131" s="173">
        <f t="shared" si="139"/>
        <v>3.4687239602036462</v>
      </c>
      <c r="M131" s="221">
        <f t="shared" si="110"/>
        <v>9.4575838071570759E-3</v>
      </c>
    </row>
    <row r="132" spans="1:13" ht="20.100000000000001" customHeight="1" thickBot="1" x14ac:dyDescent="0.3">
      <c r="A132" s="23"/>
      <c r="B132" t="s">
        <v>85</v>
      </c>
      <c r="C132" s="222">
        <f t="shared" si="139"/>
        <v>3.4312424880141918</v>
      </c>
      <c r="D132" s="223">
        <f t="shared" si="139"/>
        <v>3.2750121626158877</v>
      </c>
      <c r="E132" s="223">
        <f t="shared" si="139"/>
        <v>3.3217343818150593</v>
      </c>
      <c r="F132" s="223">
        <f t="shared" si="139"/>
        <v>3.3064303181241321</v>
      </c>
      <c r="G132" s="223">
        <f t="shared" ref="G132:H132" si="168">G85/G38</f>
        <v>3.2724594957000415</v>
      </c>
      <c r="H132" s="223">
        <f t="shared" si="168"/>
        <v>3.3727844341854603</v>
      </c>
      <c r="I132" s="223">
        <f t="shared" ref="I132" si="169">I85/I38</f>
        <v>3.5408024726729868</v>
      </c>
      <c r="J132" s="160">
        <f t="shared" si="139"/>
        <v>3.6652443764891376</v>
      </c>
      <c r="K132" s="173">
        <f t="shared" si="139"/>
        <v>3.8910604334352592</v>
      </c>
      <c r="M132" s="33">
        <f t="shared" si="110"/>
        <v>6.1610095740035259E-2</v>
      </c>
    </row>
    <row r="133" spans="1:13" ht="20.100000000000001" customHeight="1" thickBot="1" x14ac:dyDescent="0.3">
      <c r="A133" s="5" t="s">
        <v>6</v>
      </c>
      <c r="B133" s="6"/>
      <c r="C133" s="111">
        <f t="shared" si="139"/>
        <v>3.2203387361387796</v>
      </c>
      <c r="D133" s="130">
        <f t="shared" si="139"/>
        <v>3.5336721368834847</v>
      </c>
      <c r="E133" s="130">
        <f t="shared" si="139"/>
        <v>3.794407741231824</v>
      </c>
      <c r="F133" s="130">
        <f t="shared" si="139"/>
        <v>3.9585855236113172</v>
      </c>
      <c r="G133" s="130">
        <f t="shared" ref="G133:H133" si="170">G86/G39</f>
        <v>4.0431164340769117</v>
      </c>
      <c r="H133" s="130">
        <f t="shared" si="170"/>
        <v>4.2325026788254618</v>
      </c>
      <c r="I133" s="130">
        <f t="shared" ref="I133" si="171">I86/I39</f>
        <v>4.3890541544602373</v>
      </c>
      <c r="J133" s="186">
        <f t="shared" si="139"/>
        <v>4.4711239693426803</v>
      </c>
      <c r="K133" s="174">
        <f t="shared" si="139"/>
        <v>4.5007056118110489</v>
      </c>
      <c r="M133" s="22">
        <f t="shared" si="110"/>
        <v>6.6161534932160501E-3</v>
      </c>
    </row>
    <row r="134" spans="1:13" ht="20.100000000000001" customHeight="1" x14ac:dyDescent="0.25">
      <c r="A134" s="23"/>
      <c r="B134" t="s">
        <v>84</v>
      </c>
      <c r="C134" s="222">
        <f t="shared" ref="C134:K141" si="172">C87/C40</f>
        <v>3.029637548854502</v>
      </c>
      <c r="D134" s="223">
        <f t="shared" si="172"/>
        <v>3.3593437835032036</v>
      </c>
      <c r="E134" s="223">
        <f t="shared" si="172"/>
        <v>3.6408669286208442</v>
      </c>
      <c r="F134" s="223">
        <f t="shared" si="172"/>
        <v>3.778052870250252</v>
      </c>
      <c r="G134" s="223">
        <f t="shared" ref="G134:H134" si="173">G87/G40</f>
        <v>3.8963186330223492</v>
      </c>
      <c r="H134" s="223">
        <f t="shared" si="173"/>
        <v>4.0750250386271825</v>
      </c>
      <c r="I134" s="223">
        <f t="shared" ref="I134" si="174">I87/I40</f>
        <v>4.2539924831832625</v>
      </c>
      <c r="J134" s="160">
        <f t="shared" si="172"/>
        <v>4.357326324833803</v>
      </c>
      <c r="K134" s="173">
        <f t="shared" si="172"/>
        <v>4.3376722425713599</v>
      </c>
      <c r="M134" s="221">
        <f t="shared" si="110"/>
        <v>-4.5105830496165065E-3</v>
      </c>
    </row>
    <row r="135" spans="1:13" ht="20.100000000000001" customHeight="1" thickBot="1" x14ac:dyDescent="0.3">
      <c r="A135" s="23"/>
      <c r="B135" t="s">
        <v>85</v>
      </c>
      <c r="C135" s="222">
        <f t="shared" si="172"/>
        <v>3.6898568230119966</v>
      </c>
      <c r="D135" s="223">
        <f t="shared" si="172"/>
        <v>3.9880825319857514</v>
      </c>
      <c r="E135" s="223">
        <f t="shared" si="172"/>
        <v>4.2482585708567537</v>
      </c>
      <c r="F135" s="223">
        <f t="shared" si="172"/>
        <v>4.5197145034208122</v>
      </c>
      <c r="G135" s="223">
        <f t="shared" ref="G135:H135" si="175">G88/G41</f>
        <v>4.518266365498361</v>
      </c>
      <c r="H135" s="223">
        <f t="shared" si="175"/>
        <v>4.7432847114264103</v>
      </c>
      <c r="I135" s="223">
        <f t="shared" ref="I135" si="176">I88/I41</f>
        <v>4.787843013795456</v>
      </c>
      <c r="J135" s="160">
        <f t="shared" si="172"/>
        <v>4.7969933244946237</v>
      </c>
      <c r="K135" s="173">
        <f t="shared" si="172"/>
        <v>4.9727046916638127</v>
      </c>
      <c r="M135" s="33">
        <f t="shared" si="110"/>
        <v>3.6629479193136187E-2</v>
      </c>
    </row>
    <row r="136" spans="1:13" ht="20.100000000000001" customHeight="1" thickBot="1" x14ac:dyDescent="0.3">
      <c r="A136" s="5" t="s">
        <v>7</v>
      </c>
      <c r="B136" s="6"/>
      <c r="C136" s="111">
        <f t="shared" si="172"/>
        <v>5.7456459973539813</v>
      </c>
      <c r="D136" s="130">
        <f t="shared" si="172"/>
        <v>6.3598698970344749</v>
      </c>
      <c r="E136" s="130">
        <f t="shared" si="172"/>
        <v>6.435994581767444</v>
      </c>
      <c r="F136" s="130">
        <f t="shared" si="172"/>
        <v>6.9692724983047567</v>
      </c>
      <c r="G136" s="130">
        <f t="shared" ref="G136:H136" si="177">G89/G42</f>
        <v>6.6775284770147945</v>
      </c>
      <c r="H136" s="130">
        <f t="shared" si="177"/>
        <v>6.8066812227074234</v>
      </c>
      <c r="I136" s="130">
        <f t="shared" ref="I136" si="178">I89/I42</f>
        <v>7.6181045581418019</v>
      </c>
      <c r="J136" s="186">
        <f t="shared" si="172"/>
        <v>8.7009255552730504</v>
      </c>
      <c r="K136" s="174">
        <f t="shared" si="172"/>
        <v>9.3069518854208226</v>
      </c>
      <c r="M136" s="22">
        <f t="shared" si="110"/>
        <v>6.9650789022151799E-2</v>
      </c>
    </row>
    <row r="137" spans="1:13" ht="20.100000000000001" customHeight="1" x14ac:dyDescent="0.25">
      <c r="A137" s="23"/>
      <c r="B137" t="s">
        <v>84</v>
      </c>
      <c r="C137" s="222">
        <f t="shared" si="172"/>
        <v>6.1550160342430873</v>
      </c>
      <c r="D137" s="223">
        <f t="shared" si="172"/>
        <v>6.7145340020996152</v>
      </c>
      <c r="E137" s="223">
        <f t="shared" si="172"/>
        <v>6.6313271028037386</v>
      </c>
      <c r="F137" s="223">
        <f t="shared" si="172"/>
        <v>7.1036346204131435</v>
      </c>
      <c r="G137" s="223">
        <f t="shared" ref="G137:H137" si="179">G90/G43</f>
        <v>6.7341235853689172</v>
      </c>
      <c r="H137" s="223">
        <f t="shared" si="179"/>
        <v>6.8693600735418272</v>
      </c>
      <c r="I137" s="223">
        <f t="shared" ref="I137" si="180">I90/I43</f>
        <v>7.6483623937740486</v>
      </c>
      <c r="J137" s="160">
        <f t="shared" si="172"/>
        <v>8.7291076136097736</v>
      </c>
      <c r="K137" s="173">
        <f t="shared" si="172"/>
        <v>9.3347783696070703</v>
      </c>
      <c r="M137" s="221">
        <f t="shared" si="110"/>
        <v>6.9385186070220969E-2</v>
      </c>
    </row>
    <row r="138" spans="1:13" ht="20.100000000000001" customHeight="1" thickBot="1" x14ac:dyDescent="0.3">
      <c r="A138" s="23"/>
      <c r="B138" t="s">
        <v>85</v>
      </c>
      <c r="C138" s="222">
        <f t="shared" si="172"/>
        <v>4.2247788515621005</v>
      </c>
      <c r="D138" s="223">
        <f t="shared" si="172"/>
        <v>4.4994187113749007</v>
      </c>
      <c r="E138" s="223">
        <f t="shared" si="172"/>
        <v>5.5620783854602216</v>
      </c>
      <c r="F138" s="223">
        <f t="shared" si="172"/>
        <v>5.8918399440852696</v>
      </c>
      <c r="G138" s="223">
        <f t="shared" ref="G138:H138" si="181">G91/G44</f>
        <v>6.0740379931807116</v>
      </c>
      <c r="H138" s="223">
        <f t="shared" si="181"/>
        <v>5.9602229541423863</v>
      </c>
      <c r="I138" s="223">
        <f t="shared" ref="I138" si="182">I91/I44</f>
        <v>6.8941695146058386</v>
      </c>
      <c r="J138" s="160">
        <f t="shared" si="172"/>
        <v>8.0341471761741499</v>
      </c>
      <c r="K138" s="173">
        <f t="shared" si="172"/>
        <v>8.6347426819202902</v>
      </c>
      <c r="M138" s="33">
        <f t="shared" si="110"/>
        <v>7.475535269346946E-2</v>
      </c>
    </row>
    <row r="139" spans="1:13" ht="20.100000000000001" customHeight="1" thickBot="1" x14ac:dyDescent="0.3">
      <c r="A139" s="72" t="s">
        <v>20</v>
      </c>
      <c r="B139" s="98"/>
      <c r="C139" s="112">
        <f t="shared" si="172"/>
        <v>3.2123307365165226</v>
      </c>
      <c r="D139" s="113">
        <f t="shared" si="172"/>
        <v>3.4169911944004991</v>
      </c>
      <c r="E139" s="113">
        <f t="shared" si="172"/>
        <v>3.594888865750693</v>
      </c>
      <c r="F139" s="113">
        <f t="shared" si="172"/>
        <v>3.6577742806699343</v>
      </c>
      <c r="G139" s="113">
        <f t="shared" ref="G139:H139" si="183">G92/G45</f>
        <v>3.728775801182513</v>
      </c>
      <c r="H139" s="113">
        <f t="shared" si="183"/>
        <v>3.9196333056686998</v>
      </c>
      <c r="I139" s="113">
        <f t="shared" ref="I139" si="184">I92/I45</f>
        <v>4.1285558847478097</v>
      </c>
      <c r="J139" s="383">
        <f t="shared" si="172"/>
        <v>4.3038422296671319</v>
      </c>
      <c r="K139" s="187">
        <f t="shared" si="172"/>
        <v>4.4428256604883307</v>
      </c>
      <c r="M139" s="125">
        <f t="shared" si="110"/>
        <v>3.2292873066573365E-2</v>
      </c>
    </row>
    <row r="140" spans="1:13" ht="20.100000000000001" customHeight="1" x14ac:dyDescent="0.25">
      <c r="A140" s="23"/>
      <c r="B140" t="s">
        <v>84</v>
      </c>
      <c r="C140" s="282">
        <f t="shared" si="172"/>
        <v>2.8023372117225618</v>
      </c>
      <c r="D140" s="283">
        <f t="shared" si="172"/>
        <v>3.033304784425102</v>
      </c>
      <c r="E140" s="283">
        <f t="shared" si="172"/>
        <v>3.2179673152924422</v>
      </c>
      <c r="F140" s="283">
        <f t="shared" si="172"/>
        <v>3.2312230895983611</v>
      </c>
      <c r="G140" s="283">
        <f t="shared" ref="G140:H140" si="185">G93/G46</f>
        <v>3.3232144790025542</v>
      </c>
      <c r="H140" s="283">
        <f t="shared" si="185"/>
        <v>3.4954096930631136</v>
      </c>
      <c r="I140" s="283">
        <f t="shared" ref="I140" si="186">I93/I46</f>
        <v>3.6823582142767082</v>
      </c>
      <c r="J140" s="285">
        <f t="shared" si="172"/>
        <v>3.8296369860486634</v>
      </c>
      <c r="K140" s="286">
        <f t="shared" si="172"/>
        <v>3.8752910970217318</v>
      </c>
      <c r="M140" s="221">
        <f t="shared" si="110"/>
        <v>1.1921263331063997E-2</v>
      </c>
    </row>
    <row r="141" spans="1:13" ht="20.100000000000001" customHeight="1" thickBot="1" x14ac:dyDescent="0.3">
      <c r="A141" s="30"/>
      <c r="B141" s="24" t="s">
        <v>85</v>
      </c>
      <c r="C141" s="224">
        <f t="shared" si="172"/>
        <v>3.740813331968623</v>
      </c>
      <c r="D141" s="225">
        <f t="shared" si="172"/>
        <v>3.9033012657132087</v>
      </c>
      <c r="E141" s="225">
        <f t="shared" si="172"/>
        <v>4.1141465629376706</v>
      </c>
      <c r="F141" s="225">
        <f t="shared" si="172"/>
        <v>4.2833281923481508</v>
      </c>
      <c r="G141" s="225">
        <f t="shared" ref="G141:H141" si="187">G94/G47</f>
        <v>4.2919775795077788</v>
      </c>
      <c r="H141" s="225">
        <f t="shared" si="187"/>
        <v>4.5023578814173275</v>
      </c>
      <c r="I141" s="225">
        <f t="shared" ref="I141" si="188">I94/I47</f>
        <v>4.7097766659957907</v>
      </c>
      <c r="J141" s="287">
        <f t="shared" si="172"/>
        <v>4.9155355890134098</v>
      </c>
      <c r="K141" s="288">
        <f t="shared" si="172"/>
        <v>5.1811358669264616</v>
      </c>
      <c r="M141" s="33">
        <f t="shared" si="110"/>
        <v>5.4032825742669474E-2</v>
      </c>
    </row>
  </sheetData>
  <mergeCells count="51">
    <mergeCell ref="H99:H100"/>
    <mergeCell ref="J99:J100"/>
    <mergeCell ref="M99:M100"/>
    <mergeCell ref="A99:B100"/>
    <mergeCell ref="C99:C100"/>
    <mergeCell ref="D99:D100"/>
    <mergeCell ref="E99:E100"/>
    <mergeCell ref="F99:F100"/>
    <mergeCell ref="G99:G100"/>
    <mergeCell ref="I99:I100"/>
    <mergeCell ref="K99:K100"/>
    <mergeCell ref="W52:X52"/>
    <mergeCell ref="H52:H53"/>
    <mergeCell ref="J52:J53"/>
    <mergeCell ref="M52:M53"/>
    <mergeCell ref="N52:N53"/>
    <mergeCell ref="O52:O53"/>
    <mergeCell ref="P52:P53"/>
    <mergeCell ref="Q52:Q53"/>
    <mergeCell ref="R52:R53"/>
    <mergeCell ref="T52:T53"/>
    <mergeCell ref="W5:X5"/>
    <mergeCell ref="H5:H6"/>
    <mergeCell ref="J5:J6"/>
    <mergeCell ref="M5:M6"/>
    <mergeCell ref="N5:N6"/>
    <mergeCell ref="O5:O6"/>
    <mergeCell ref="I5:I6"/>
    <mergeCell ref="S5:S6"/>
    <mergeCell ref="K5:K6"/>
    <mergeCell ref="U5:U6"/>
    <mergeCell ref="P5:P6"/>
    <mergeCell ref="Q5:Q6"/>
    <mergeCell ref="R5:R6"/>
    <mergeCell ref="T5:T6"/>
    <mergeCell ref="U52:U53"/>
    <mergeCell ref="A5:B6"/>
    <mergeCell ref="C5:C6"/>
    <mergeCell ref="D5:D6"/>
    <mergeCell ref="E5:E6"/>
    <mergeCell ref="F5:F6"/>
    <mergeCell ref="G52:G53"/>
    <mergeCell ref="G5:G6"/>
    <mergeCell ref="I52:I53"/>
    <mergeCell ref="S52:S53"/>
    <mergeCell ref="K52:K53"/>
    <mergeCell ref="A52:B53"/>
    <mergeCell ref="C52:C53"/>
    <mergeCell ref="D52:D53"/>
    <mergeCell ref="E52:E53"/>
    <mergeCell ref="F52:F53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FD38B5B-8A83-4115-800D-689F941FA4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M101:M141</xm:sqref>
        </x14:conditionalFormatting>
        <x14:conditionalFormatting xmlns:xm="http://schemas.microsoft.com/office/excel/2006/main">
          <x14:cfRule type="iconSet" priority="3" id="{45333F09-D5F8-436A-8BDD-9161EB8EDC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W7:X47</xm:sqref>
        </x14:conditionalFormatting>
        <x14:conditionalFormatting xmlns:xm="http://schemas.microsoft.com/office/excel/2006/main">
          <x14:cfRule type="iconSet" priority="2" id="{ADE8CAE0-423F-417A-B333-1C236AEEB52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W54:X94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20B8-6701-4AF5-AC83-A4A0886F04E7}">
  <dimension ref="A1:X141"/>
  <sheetViews>
    <sheetView topLeftCell="G124" workbookViewId="0">
      <selection activeCell="N134" sqref="N134"/>
    </sheetView>
  </sheetViews>
  <sheetFormatPr defaultRowHeight="15" x14ac:dyDescent="0.25"/>
  <cols>
    <col min="1" max="1" width="3.42578125" customWidth="1"/>
    <col min="2" max="2" width="19.5703125" customWidth="1"/>
    <col min="3" max="10" width="11.140625" customWidth="1"/>
    <col min="11" max="11" width="11.85546875" customWidth="1"/>
    <col min="12" max="12" width="2.5703125" customWidth="1"/>
    <col min="13" max="20" width="10.7109375" customWidth="1"/>
    <col min="21" max="21" width="11.85546875" customWidth="1"/>
    <col min="22" max="22" width="2.5703125" customWidth="1"/>
    <col min="23" max="24" width="11.140625" customWidth="1"/>
  </cols>
  <sheetData>
    <row r="1" spans="1:24" x14ac:dyDescent="0.25">
      <c r="A1" s="1" t="s">
        <v>59</v>
      </c>
    </row>
    <row r="2" spans="1:24" x14ac:dyDescent="0.25">
      <c r="A2" s="1"/>
    </row>
    <row r="3" spans="1:24" x14ac:dyDescent="0.25">
      <c r="A3" s="1" t="s">
        <v>21</v>
      </c>
      <c r="M3" s="1" t="s">
        <v>23</v>
      </c>
      <c r="W3" s="1" t="s">
        <v>93</v>
      </c>
    </row>
    <row r="4" spans="1:24" ht="15.75" thickBot="1" x14ac:dyDescent="0.3"/>
    <row r="5" spans="1:24" ht="24" customHeight="1" x14ac:dyDescent="0.25">
      <c r="A5" s="420" t="s">
        <v>36</v>
      </c>
      <c r="B5" s="450"/>
      <c r="C5" s="422">
        <v>2016</v>
      </c>
      <c r="D5" s="424">
        <v>2017</v>
      </c>
      <c r="E5" s="424">
        <v>2018</v>
      </c>
      <c r="F5" s="424">
        <v>2019</v>
      </c>
      <c r="G5" s="424">
        <v>2020</v>
      </c>
      <c r="H5" s="424">
        <v>2021</v>
      </c>
      <c r="I5" s="424">
        <v>2022</v>
      </c>
      <c r="J5" s="426">
        <v>2023</v>
      </c>
      <c r="K5" s="457">
        <v>2024</v>
      </c>
      <c r="M5" s="466">
        <v>2016</v>
      </c>
      <c r="N5" s="472">
        <v>2017</v>
      </c>
      <c r="O5" s="474">
        <v>2018</v>
      </c>
      <c r="P5" s="426">
        <v>2019</v>
      </c>
      <c r="Q5" s="426">
        <v>2020</v>
      </c>
      <c r="R5" s="426">
        <v>2021</v>
      </c>
      <c r="S5" s="426">
        <v>2022</v>
      </c>
      <c r="T5" s="426">
        <v>2023</v>
      </c>
      <c r="U5" s="457">
        <v>2024</v>
      </c>
      <c r="W5" s="464" t="s">
        <v>86</v>
      </c>
      <c r="X5" s="465"/>
    </row>
    <row r="6" spans="1:24" ht="21.75" customHeight="1" thickBot="1" x14ac:dyDescent="0.3">
      <c r="A6" s="451"/>
      <c r="B6" s="452"/>
      <c r="C6" s="453"/>
      <c r="D6" s="444"/>
      <c r="E6" s="444"/>
      <c r="F6" s="444"/>
      <c r="G6" s="444"/>
      <c r="H6" s="444"/>
      <c r="I6" s="444"/>
      <c r="J6" s="449"/>
      <c r="K6" s="458"/>
      <c r="M6" s="467"/>
      <c r="N6" s="473"/>
      <c r="O6" s="475"/>
      <c r="P6" s="449"/>
      <c r="Q6" s="449"/>
      <c r="R6" s="449"/>
      <c r="S6" s="449"/>
      <c r="T6" s="449"/>
      <c r="U6" s="458"/>
      <c r="W6" s="127" t="s">
        <v>0</v>
      </c>
      <c r="X6" s="128" t="s">
        <v>37</v>
      </c>
    </row>
    <row r="7" spans="1:24" ht="20.100000000000001" customHeight="1" thickBot="1" x14ac:dyDescent="0.3">
      <c r="A7" s="5" t="s">
        <v>10</v>
      </c>
      <c r="B7" s="6"/>
      <c r="C7" s="12">
        <v>4702002</v>
      </c>
      <c r="D7" s="13">
        <v>5732995</v>
      </c>
      <c r="E7" s="13">
        <v>5593310</v>
      </c>
      <c r="F7" s="13">
        <v>6042469</v>
      </c>
      <c r="G7" s="35">
        <v>3393434</v>
      </c>
      <c r="H7" s="13">
        <v>3466822</v>
      </c>
      <c r="I7" s="35">
        <v>5137967.7680000011</v>
      </c>
      <c r="J7" s="13">
        <v>5385680.5770000005</v>
      </c>
      <c r="K7" s="155">
        <v>7018461.8029999984</v>
      </c>
      <c r="M7" s="131">
        <f t="shared" ref="M7:U7" si="0">C7/C45</f>
        <v>0.18412008414855971</v>
      </c>
      <c r="N7" s="337">
        <f t="shared" si="0"/>
        <v>0.2069275267197703</v>
      </c>
      <c r="O7" s="338">
        <f t="shared" si="0"/>
        <v>0.19266235803865228</v>
      </c>
      <c r="P7" s="338">
        <f t="shared" si="0"/>
        <v>0.17896830676423997</v>
      </c>
      <c r="Q7" s="338">
        <f t="shared" si="0"/>
        <v>0.18994803545355138</v>
      </c>
      <c r="R7" s="339">
        <f t="shared" si="0"/>
        <v>0.1968392701277068</v>
      </c>
      <c r="S7" s="339">
        <f t="shared" si="0"/>
        <v>0.18819374931961838</v>
      </c>
      <c r="T7" s="26">
        <f t="shared" si="0"/>
        <v>0.19075041068047971</v>
      </c>
      <c r="U7" s="21">
        <f t="shared" si="0"/>
        <v>0.19457588190882788</v>
      </c>
      <c r="W7" s="100">
        <f>(K7-J7)/J7</f>
        <v>0.30317082542416768</v>
      </c>
      <c r="X7" s="99">
        <f>(U7-T7)*100</f>
        <v>0.38254712283481707</v>
      </c>
    </row>
    <row r="8" spans="1:24" ht="20.100000000000001" customHeight="1" x14ac:dyDescent="0.25">
      <c r="A8" s="23"/>
      <c r="B8" t="s">
        <v>84</v>
      </c>
      <c r="C8" s="9">
        <v>107836</v>
      </c>
      <c r="D8" s="10">
        <v>103802</v>
      </c>
      <c r="E8" s="10">
        <v>260987</v>
      </c>
      <c r="F8" s="10">
        <v>243887</v>
      </c>
      <c r="G8" s="34">
        <v>149076</v>
      </c>
      <c r="H8" s="10">
        <v>388765</v>
      </c>
      <c r="I8" s="34">
        <v>470423.10799999983</v>
      </c>
      <c r="J8" s="10">
        <v>491361.84700000001</v>
      </c>
      <c r="K8" s="156">
        <v>575899.62399999984</v>
      </c>
      <c r="M8" s="75">
        <f t="shared" ref="M8:U8" si="1">C8/C7</f>
        <v>2.293406085322805E-2</v>
      </c>
      <c r="N8" s="340">
        <f t="shared" si="1"/>
        <v>1.8106068468575327E-2</v>
      </c>
      <c r="O8" s="341">
        <f t="shared" si="1"/>
        <v>4.6660564138229423E-2</v>
      </c>
      <c r="P8" s="341">
        <f t="shared" si="1"/>
        <v>4.036214335563823E-2</v>
      </c>
      <c r="Q8" s="341">
        <f t="shared" si="1"/>
        <v>4.3930720326371457E-2</v>
      </c>
      <c r="R8" s="342">
        <f t="shared" si="1"/>
        <v>0.11213872532249997</v>
      </c>
      <c r="S8" s="342">
        <f t="shared" si="1"/>
        <v>9.1558205353070202E-2</v>
      </c>
      <c r="T8" s="165">
        <f t="shared" si="1"/>
        <v>9.1234866229980643E-2</v>
      </c>
      <c r="U8" s="18">
        <f t="shared" si="1"/>
        <v>8.205496306239568E-2</v>
      </c>
      <c r="W8" s="105">
        <f t="shared" ref="W8:W47" si="2">(K8-J8)/J8</f>
        <v>0.17204790627547406</v>
      </c>
      <c r="X8" s="102">
        <f t="shared" ref="X8:X47" si="3">(U8-T8)*100</f>
        <v>-0.91799031675849629</v>
      </c>
    </row>
    <row r="9" spans="1:24" ht="20.100000000000001" customHeight="1" thickBot="1" x14ac:dyDescent="0.3">
      <c r="A9" s="23"/>
      <c r="B9" t="s">
        <v>85</v>
      </c>
      <c r="C9" s="9">
        <v>4594166</v>
      </c>
      <c r="D9" s="10">
        <v>5629193</v>
      </c>
      <c r="E9" s="10">
        <v>5332323</v>
      </c>
      <c r="F9" s="10">
        <v>5798582</v>
      </c>
      <c r="G9" s="34">
        <v>3244358</v>
      </c>
      <c r="H9" s="10">
        <v>3078057</v>
      </c>
      <c r="I9" s="34">
        <v>4667544.6600000011</v>
      </c>
      <c r="J9" s="10">
        <v>4894318.7300000004</v>
      </c>
      <c r="K9" s="156">
        <v>6442562.1789999986</v>
      </c>
      <c r="M9" s="75">
        <f t="shared" ref="M9:U9" si="4">C9/C7</f>
        <v>0.97706593914677198</v>
      </c>
      <c r="N9" s="340">
        <f t="shared" si="4"/>
        <v>0.98189393153142468</v>
      </c>
      <c r="O9" s="341">
        <f t="shared" si="4"/>
        <v>0.95333943586177061</v>
      </c>
      <c r="P9" s="341">
        <f t="shared" si="4"/>
        <v>0.95963785664436174</v>
      </c>
      <c r="Q9" s="341">
        <f t="shared" si="4"/>
        <v>0.95606927967362854</v>
      </c>
      <c r="R9" s="342">
        <f t="shared" si="4"/>
        <v>0.88786127467749998</v>
      </c>
      <c r="S9" s="342">
        <f t="shared" si="4"/>
        <v>0.90844179464692976</v>
      </c>
      <c r="T9" s="165">
        <f t="shared" si="4"/>
        <v>0.90876513377001933</v>
      </c>
      <c r="U9" s="18">
        <f t="shared" si="4"/>
        <v>0.91794503693760432</v>
      </c>
      <c r="W9" s="103">
        <f t="shared" si="2"/>
        <v>0.3163348229672811</v>
      </c>
      <c r="X9" s="102">
        <f t="shared" si="3"/>
        <v>0.91799031675849907</v>
      </c>
    </row>
    <row r="10" spans="1:24" ht="20.100000000000001" customHeight="1" thickBot="1" x14ac:dyDescent="0.3">
      <c r="A10" s="5" t="s">
        <v>17</v>
      </c>
      <c r="B10" s="6"/>
      <c r="C10" s="12">
        <v>364939</v>
      </c>
      <c r="D10" s="13">
        <v>476985</v>
      </c>
      <c r="E10" s="13">
        <v>302334</v>
      </c>
      <c r="F10" s="13">
        <v>272418</v>
      </c>
      <c r="G10" s="35">
        <v>154593</v>
      </c>
      <c r="H10" s="13">
        <v>156955</v>
      </c>
      <c r="I10" s="35">
        <v>251465.497</v>
      </c>
      <c r="J10" s="13">
        <v>241997.48199999999</v>
      </c>
      <c r="K10" s="155">
        <v>206478.42600000001</v>
      </c>
      <c r="M10" s="131">
        <f t="shared" ref="M10:U10" si="5">C10/C45</f>
        <v>1.4290210720686897E-2</v>
      </c>
      <c r="N10" s="337">
        <f t="shared" si="5"/>
        <v>1.7216363581763046E-2</v>
      </c>
      <c r="O10" s="338">
        <f t="shared" si="5"/>
        <v>1.0413937606758412E-2</v>
      </c>
      <c r="P10" s="338">
        <f t="shared" si="5"/>
        <v>8.0685872268605307E-3</v>
      </c>
      <c r="Q10" s="338">
        <f t="shared" si="5"/>
        <v>8.6533690193682476E-3</v>
      </c>
      <c r="R10" s="339">
        <f t="shared" si="5"/>
        <v>8.9115932813666875E-3</v>
      </c>
      <c r="S10" s="339">
        <f t="shared" si="5"/>
        <v>9.2106912386047575E-3</v>
      </c>
      <c r="T10" s="26">
        <f t="shared" si="5"/>
        <v>8.5710837126651944E-3</v>
      </c>
      <c r="U10" s="21">
        <f t="shared" si="5"/>
        <v>5.7242915843645102E-3</v>
      </c>
      <c r="W10" s="100">
        <f t="shared" si="2"/>
        <v>-0.14677448586014619</v>
      </c>
      <c r="X10" s="99">
        <f t="shared" si="3"/>
        <v>-0.28467921283006842</v>
      </c>
    </row>
    <row r="11" spans="1:24" ht="20.100000000000001" customHeight="1" x14ac:dyDescent="0.25">
      <c r="A11" s="23"/>
      <c r="B11" t="s">
        <v>84</v>
      </c>
      <c r="C11" s="9">
        <v>362356</v>
      </c>
      <c r="D11" s="10">
        <v>464599</v>
      </c>
      <c r="E11" s="10">
        <v>278595</v>
      </c>
      <c r="F11" s="10">
        <v>223237</v>
      </c>
      <c r="G11" s="34">
        <v>131024</v>
      </c>
      <c r="H11" s="10">
        <v>128561</v>
      </c>
      <c r="I11" s="34">
        <v>212273.75099999999</v>
      </c>
      <c r="J11" s="10">
        <v>200114.12599999999</v>
      </c>
      <c r="K11" s="156">
        <v>149950.07300000003</v>
      </c>
      <c r="M11" s="75">
        <f t="shared" ref="M11:U11" si="6">C11/C10</f>
        <v>0.99292210479011556</v>
      </c>
      <c r="N11" s="340">
        <f t="shared" si="6"/>
        <v>0.97403272639600824</v>
      </c>
      <c r="O11" s="341">
        <f t="shared" si="6"/>
        <v>0.92148087876322216</v>
      </c>
      <c r="P11" s="341">
        <f t="shared" si="6"/>
        <v>0.81946493990852298</v>
      </c>
      <c r="Q11" s="341">
        <f t="shared" si="6"/>
        <v>0.84754160925785771</v>
      </c>
      <c r="R11" s="342">
        <f t="shared" si="6"/>
        <v>0.81909464496193174</v>
      </c>
      <c r="S11" s="342">
        <f t="shared" si="6"/>
        <v>0.84414662660460327</v>
      </c>
      <c r="T11" s="165">
        <f t="shared" si="6"/>
        <v>0.82692648016891346</v>
      </c>
      <c r="U11" s="18">
        <f t="shared" si="6"/>
        <v>0.72622634676612674</v>
      </c>
      <c r="W11" s="105">
        <f t="shared" si="2"/>
        <v>-0.25067722105734785</v>
      </c>
      <c r="X11" s="102">
        <f t="shared" si="3"/>
        <v>-10.070013340278672</v>
      </c>
    </row>
    <row r="12" spans="1:24" ht="20.100000000000001" customHeight="1" thickBot="1" x14ac:dyDescent="0.3">
      <c r="A12" s="23"/>
      <c r="B12" t="s">
        <v>85</v>
      </c>
      <c r="C12" s="9">
        <v>2583</v>
      </c>
      <c r="D12" s="10">
        <v>12386</v>
      </c>
      <c r="E12" s="10">
        <v>23739</v>
      </c>
      <c r="F12" s="10">
        <v>49181</v>
      </c>
      <c r="G12" s="34">
        <v>23569</v>
      </c>
      <c r="H12" s="10">
        <v>28394</v>
      </c>
      <c r="I12" s="34">
        <v>39191.746000000014</v>
      </c>
      <c r="J12" s="10">
        <v>41883.356</v>
      </c>
      <c r="K12" s="156">
        <v>56528.352999999981</v>
      </c>
      <c r="M12" s="75">
        <f t="shared" ref="M12:U12" si="7">C12/C10</f>
        <v>7.0778952098843918E-3</v>
      </c>
      <c r="N12" s="340">
        <f t="shared" si="7"/>
        <v>2.5967273603991741E-2</v>
      </c>
      <c r="O12" s="341">
        <f t="shared" si="7"/>
        <v>7.8519121236777872E-2</v>
      </c>
      <c r="P12" s="341">
        <f t="shared" si="7"/>
        <v>0.18053506009147707</v>
      </c>
      <c r="Q12" s="341">
        <f t="shared" si="7"/>
        <v>0.15245839074214226</v>
      </c>
      <c r="R12" s="342">
        <f t="shared" si="7"/>
        <v>0.18090535503806823</v>
      </c>
      <c r="S12" s="342">
        <f t="shared" si="7"/>
        <v>0.1558533733953967</v>
      </c>
      <c r="T12" s="165">
        <f t="shared" si="7"/>
        <v>0.17307351983108651</v>
      </c>
      <c r="U12" s="18">
        <f t="shared" si="7"/>
        <v>0.27377365323387337</v>
      </c>
      <c r="W12" s="103">
        <f t="shared" si="2"/>
        <v>0.34966149799457286</v>
      </c>
      <c r="X12" s="102">
        <f t="shared" si="3"/>
        <v>10.070013340278686</v>
      </c>
    </row>
    <row r="13" spans="1:24" ht="20.100000000000001" customHeight="1" thickBot="1" x14ac:dyDescent="0.3">
      <c r="A13" s="5" t="s">
        <v>14</v>
      </c>
      <c r="B13" s="6"/>
      <c r="C13" s="12">
        <v>3467330</v>
      </c>
      <c r="D13" s="13">
        <v>4379112</v>
      </c>
      <c r="E13" s="13">
        <v>4100973</v>
      </c>
      <c r="F13" s="13">
        <v>4526694</v>
      </c>
      <c r="G13" s="35">
        <v>2630040</v>
      </c>
      <c r="H13" s="13">
        <v>2888926</v>
      </c>
      <c r="I13" s="35">
        <v>4533474.6830000002</v>
      </c>
      <c r="J13" s="13">
        <v>4759451.4250000026</v>
      </c>
      <c r="K13" s="155">
        <v>6659878.5569999982</v>
      </c>
      <c r="M13" s="131">
        <f t="shared" ref="M13:U13" si="8">C13/C45</f>
        <v>0.13577303696825851</v>
      </c>
      <c r="N13" s="337">
        <f t="shared" si="8"/>
        <v>0.15806028356711749</v>
      </c>
      <c r="O13" s="338">
        <f t="shared" si="8"/>
        <v>0.14125859793804491</v>
      </c>
      <c r="P13" s="338">
        <f t="shared" si="8"/>
        <v>0.1340734657339317</v>
      </c>
      <c r="Q13" s="338">
        <f t="shared" si="8"/>
        <v>0.14721692868175962</v>
      </c>
      <c r="R13" s="339">
        <f t="shared" si="8"/>
        <v>0.16402748260307437</v>
      </c>
      <c r="S13" s="339">
        <f t="shared" si="8"/>
        <v>0.16605234531695845</v>
      </c>
      <c r="T13" s="26">
        <f t="shared" si="8"/>
        <v>0.16857058285440621</v>
      </c>
      <c r="U13" s="21">
        <f t="shared" si="8"/>
        <v>0.18463472196714995</v>
      </c>
      <c r="W13" s="100">
        <f t="shared" si="2"/>
        <v>0.39929541501728733</v>
      </c>
      <c r="X13" s="99">
        <f t="shared" si="3"/>
        <v>1.6064139112743736</v>
      </c>
    </row>
    <row r="14" spans="1:24" ht="20.100000000000001" customHeight="1" x14ac:dyDescent="0.25">
      <c r="A14" s="23"/>
      <c r="B14" t="s">
        <v>84</v>
      </c>
      <c r="C14" s="9">
        <v>790278</v>
      </c>
      <c r="D14" s="10">
        <v>641758</v>
      </c>
      <c r="E14" s="10">
        <v>505185</v>
      </c>
      <c r="F14" s="10">
        <v>233684</v>
      </c>
      <c r="G14" s="34">
        <v>94945</v>
      </c>
      <c r="H14" s="10">
        <v>101061</v>
      </c>
      <c r="I14" s="34">
        <v>157859.82600000003</v>
      </c>
      <c r="J14" s="10">
        <v>154092.08499999996</v>
      </c>
      <c r="K14" s="156">
        <v>139115.48599999998</v>
      </c>
      <c r="M14" s="75">
        <f t="shared" ref="M14:U14" si="9">C14/C13</f>
        <v>0.22792119584810214</v>
      </c>
      <c r="N14" s="340">
        <f t="shared" si="9"/>
        <v>0.14654980279106813</v>
      </c>
      <c r="O14" s="341">
        <f t="shared" si="9"/>
        <v>0.12318661937057376</v>
      </c>
      <c r="P14" s="341">
        <f t="shared" si="9"/>
        <v>5.1623546897581328E-2</v>
      </c>
      <c r="Q14" s="341">
        <f t="shared" si="9"/>
        <v>3.6100211403628839E-2</v>
      </c>
      <c r="R14" s="342">
        <f t="shared" si="9"/>
        <v>3.4982204459373487E-2</v>
      </c>
      <c r="S14" s="342">
        <f t="shared" si="9"/>
        <v>3.4820934721871484E-2</v>
      </c>
      <c r="T14" s="165">
        <f t="shared" si="9"/>
        <v>3.2376017998754947E-2</v>
      </c>
      <c r="U14" s="18">
        <f t="shared" si="9"/>
        <v>2.0888592007999886E-2</v>
      </c>
      <c r="W14" s="105">
        <f t="shared" si="2"/>
        <v>-9.7192526144350574E-2</v>
      </c>
      <c r="X14" s="102">
        <f t="shared" si="3"/>
        <v>-1.148742599075506</v>
      </c>
    </row>
    <row r="15" spans="1:24" ht="20.100000000000001" customHeight="1" thickBot="1" x14ac:dyDescent="0.3">
      <c r="A15" s="23"/>
      <c r="B15" t="s">
        <v>85</v>
      </c>
      <c r="C15" s="9">
        <v>2677052</v>
      </c>
      <c r="D15" s="10">
        <v>3737354</v>
      </c>
      <c r="E15" s="10">
        <v>3595788</v>
      </c>
      <c r="F15" s="10">
        <v>4293010</v>
      </c>
      <c r="G15" s="34">
        <v>2535095</v>
      </c>
      <c r="H15" s="10">
        <v>2787865</v>
      </c>
      <c r="I15" s="34">
        <v>4375614.8569999998</v>
      </c>
      <c r="J15" s="10">
        <v>4605359.3400000026</v>
      </c>
      <c r="K15" s="156">
        <v>6520763.0709999986</v>
      </c>
      <c r="M15" s="75">
        <f t="shared" ref="M15:U15" si="10">C15/C13</f>
        <v>0.77207880415189789</v>
      </c>
      <c r="N15" s="340">
        <f t="shared" si="10"/>
        <v>0.85345019720893189</v>
      </c>
      <c r="O15" s="341">
        <f t="shared" si="10"/>
        <v>0.87681338062942626</v>
      </c>
      <c r="P15" s="341">
        <f t="shared" si="10"/>
        <v>0.94837645310241869</v>
      </c>
      <c r="Q15" s="341">
        <f t="shared" si="10"/>
        <v>0.96389978859637115</v>
      </c>
      <c r="R15" s="342">
        <f t="shared" si="10"/>
        <v>0.9650177955406265</v>
      </c>
      <c r="S15" s="342">
        <f t="shared" si="10"/>
        <v>0.96517906527812847</v>
      </c>
      <c r="T15" s="165">
        <f t="shared" si="10"/>
        <v>0.96762398200124511</v>
      </c>
      <c r="U15" s="18">
        <f t="shared" si="10"/>
        <v>0.97911140799200014</v>
      </c>
      <c r="W15" s="103">
        <f t="shared" si="2"/>
        <v>0.41590755239524801</v>
      </c>
      <c r="X15" s="102">
        <f t="shared" si="3"/>
        <v>1.1487425990755029</v>
      </c>
    </row>
    <row r="16" spans="1:24" ht="20.100000000000001" customHeight="1" thickBot="1" x14ac:dyDescent="0.3">
      <c r="A16" s="5" t="s">
        <v>8</v>
      </c>
      <c r="B16" s="6"/>
      <c r="C16" s="12">
        <v>39672</v>
      </c>
      <c r="D16" s="13">
        <v>46278</v>
      </c>
      <c r="E16" s="13">
        <v>123104</v>
      </c>
      <c r="F16" s="13">
        <v>114133</v>
      </c>
      <c r="G16" s="35">
        <v>23134</v>
      </c>
      <c r="H16" s="13"/>
      <c r="I16" s="35"/>
      <c r="J16" s="13"/>
      <c r="K16" s="155"/>
      <c r="M16" s="131">
        <f t="shared" ref="M16:U16" si="11">C16/C45</f>
        <v>1.5534684966832554E-3</v>
      </c>
      <c r="N16" s="337">
        <f t="shared" si="11"/>
        <v>1.6703646316694031E-3</v>
      </c>
      <c r="O16" s="338">
        <f t="shared" si="11"/>
        <v>4.2403347792255835E-3</v>
      </c>
      <c r="P16" s="338">
        <f t="shared" si="11"/>
        <v>3.3804376581696985E-3</v>
      </c>
      <c r="Q16" s="338">
        <f t="shared" si="11"/>
        <v>1.2949295174688701E-3</v>
      </c>
      <c r="R16" s="339">
        <f t="shared" si="11"/>
        <v>0</v>
      </c>
      <c r="S16" s="339">
        <f t="shared" si="11"/>
        <v>0</v>
      </c>
      <c r="T16" s="26">
        <f t="shared" si="11"/>
        <v>0</v>
      </c>
      <c r="U16" s="21">
        <f t="shared" si="11"/>
        <v>0</v>
      </c>
      <c r="W16" s="100" t="e">
        <f t="shared" si="2"/>
        <v>#DIV/0!</v>
      </c>
      <c r="X16" s="99">
        <f t="shared" si="3"/>
        <v>0</v>
      </c>
    </row>
    <row r="17" spans="1:24" ht="20.100000000000001" customHeight="1" thickBot="1" x14ac:dyDescent="0.3">
      <c r="A17" s="23"/>
      <c r="B17" t="s">
        <v>84</v>
      </c>
      <c r="C17" s="9">
        <v>39672</v>
      </c>
      <c r="D17" s="10">
        <v>46278</v>
      </c>
      <c r="E17" s="10">
        <v>123104</v>
      </c>
      <c r="F17" s="10">
        <v>114133</v>
      </c>
      <c r="G17" s="34">
        <v>23134</v>
      </c>
      <c r="H17" s="10"/>
      <c r="I17" s="34"/>
      <c r="J17" s="10"/>
      <c r="K17" s="156"/>
      <c r="M17" s="75">
        <f>C17/C16</f>
        <v>1</v>
      </c>
      <c r="N17" s="340">
        <f>D17/D16</f>
        <v>1</v>
      </c>
      <c r="O17" s="341">
        <f>E17/E16</f>
        <v>1</v>
      </c>
      <c r="P17" s="341">
        <f>F17/F16</f>
        <v>1</v>
      </c>
      <c r="Q17" s="341">
        <f>G17/G16</f>
        <v>1</v>
      </c>
      <c r="R17" s="342"/>
      <c r="S17" s="342"/>
      <c r="T17" s="165"/>
      <c r="U17" s="18"/>
      <c r="W17" s="150" t="e">
        <f t="shared" si="2"/>
        <v>#DIV/0!</v>
      </c>
      <c r="X17" s="102">
        <f t="shared" si="3"/>
        <v>0</v>
      </c>
    </row>
    <row r="18" spans="1:24" ht="20.100000000000001" customHeight="1" thickBot="1" x14ac:dyDescent="0.3">
      <c r="A18" s="5" t="s">
        <v>15</v>
      </c>
      <c r="B18" s="6"/>
      <c r="C18" s="12">
        <v>21660</v>
      </c>
      <c r="D18" s="13">
        <v>12633</v>
      </c>
      <c r="E18" s="13">
        <v>10045</v>
      </c>
      <c r="F18" s="13">
        <v>19629</v>
      </c>
      <c r="G18" s="35">
        <v>44990</v>
      </c>
      <c r="H18" s="13">
        <v>21465</v>
      </c>
      <c r="I18" s="35">
        <v>26222.371000000003</v>
      </c>
      <c r="J18" s="13">
        <v>23925.956000000006</v>
      </c>
      <c r="K18" s="155">
        <v>13067.100999999999</v>
      </c>
      <c r="M18" s="131">
        <f t="shared" ref="M18:U18" si="12">C18/C45</f>
        <v>8.4815808726959347E-4</v>
      </c>
      <c r="N18" s="337">
        <f t="shared" si="12"/>
        <v>4.5597727628418622E-4</v>
      </c>
      <c r="O18" s="338">
        <f t="shared" si="12"/>
        <v>3.4600145289609587E-4</v>
      </c>
      <c r="P18" s="338">
        <f t="shared" si="12"/>
        <v>5.8137971307345828E-4</v>
      </c>
      <c r="Q18" s="338">
        <f t="shared" si="12"/>
        <v>2.518322771285747E-3</v>
      </c>
      <c r="R18" s="339">
        <f t="shared" si="12"/>
        <v>1.2187400833648878E-3</v>
      </c>
      <c r="S18" s="339">
        <f t="shared" si="12"/>
        <v>9.6047436211554491E-4</v>
      </c>
      <c r="T18" s="26">
        <f t="shared" si="12"/>
        <v>8.4741118001196449E-4</v>
      </c>
      <c r="U18" s="21">
        <f t="shared" si="12"/>
        <v>3.6226494813720178E-4</v>
      </c>
      <c r="W18" s="100">
        <f t="shared" si="2"/>
        <v>-0.45385250227827906</v>
      </c>
      <c r="X18" s="99">
        <f t="shared" si="3"/>
        <v>-4.851462318747627E-2</v>
      </c>
    </row>
    <row r="19" spans="1:24" ht="20.100000000000001" customHeight="1" x14ac:dyDescent="0.25">
      <c r="A19" s="23"/>
      <c r="B19" t="s">
        <v>84</v>
      </c>
      <c r="C19" s="9">
        <v>21361</v>
      </c>
      <c r="D19" s="10">
        <v>11468</v>
      </c>
      <c r="E19" s="10">
        <v>6646</v>
      </c>
      <c r="F19" s="10">
        <v>15658</v>
      </c>
      <c r="G19" s="34">
        <v>23859</v>
      </c>
      <c r="H19" s="10">
        <v>17930</v>
      </c>
      <c r="I19" s="34">
        <v>24525.530000000002</v>
      </c>
      <c r="J19" s="10">
        <v>21504.483000000004</v>
      </c>
      <c r="K19" s="156">
        <v>11723.169999999998</v>
      </c>
      <c r="M19" s="75">
        <f t="shared" ref="M19:U19" si="13">C19/C18</f>
        <v>0.98619575253924285</v>
      </c>
      <c r="N19" s="340">
        <f t="shared" si="13"/>
        <v>0.90778120794743922</v>
      </c>
      <c r="O19" s="341">
        <f t="shared" si="13"/>
        <v>0.66162269785963168</v>
      </c>
      <c r="P19" s="341">
        <f t="shared" si="13"/>
        <v>0.79769728462988432</v>
      </c>
      <c r="Q19" s="341">
        <f t="shared" si="13"/>
        <v>0.53031784841075791</v>
      </c>
      <c r="R19" s="342">
        <f t="shared" si="13"/>
        <v>0.83531330072210574</v>
      </c>
      <c r="S19" s="342">
        <f t="shared" si="13"/>
        <v>0.93529032900953157</v>
      </c>
      <c r="T19" s="165">
        <f t="shared" si="13"/>
        <v>0.89879305136229448</v>
      </c>
      <c r="U19" s="18">
        <f t="shared" si="13"/>
        <v>0.89715155641637723</v>
      </c>
      <c r="W19" s="105">
        <f t="shared" si="2"/>
        <v>-0.45484994919431471</v>
      </c>
      <c r="X19" s="102">
        <f t="shared" si="3"/>
        <v>-0.16414949459172545</v>
      </c>
    </row>
    <row r="20" spans="1:24" ht="20.100000000000001" customHeight="1" thickBot="1" x14ac:dyDescent="0.3">
      <c r="A20" s="23"/>
      <c r="B20" t="s">
        <v>85</v>
      </c>
      <c r="C20" s="9">
        <v>299</v>
      </c>
      <c r="D20" s="10">
        <v>1165</v>
      </c>
      <c r="E20" s="10">
        <v>3399</v>
      </c>
      <c r="F20" s="10">
        <v>3971</v>
      </c>
      <c r="G20" s="34">
        <v>21131</v>
      </c>
      <c r="H20" s="10">
        <v>3535</v>
      </c>
      <c r="I20" s="34">
        <v>1696.8410000000001</v>
      </c>
      <c r="J20" s="10">
        <v>2421.473</v>
      </c>
      <c r="K20" s="156">
        <v>1343.931</v>
      </c>
      <c r="M20" s="75">
        <f t="shared" ref="M20:U20" si="14">C20/C18</f>
        <v>1.3804247460757157E-2</v>
      </c>
      <c r="N20" s="340">
        <f t="shared" si="14"/>
        <v>9.2218792052560755E-2</v>
      </c>
      <c r="O20" s="341">
        <f t="shared" si="14"/>
        <v>0.33837730214036832</v>
      </c>
      <c r="P20" s="341">
        <f t="shared" si="14"/>
        <v>0.20230271537011565</v>
      </c>
      <c r="Q20" s="341">
        <f t="shared" si="14"/>
        <v>0.46968215158924204</v>
      </c>
      <c r="R20" s="342">
        <f t="shared" si="14"/>
        <v>0.16468669927789426</v>
      </c>
      <c r="S20" s="342">
        <f t="shared" si="14"/>
        <v>6.4709670990468399E-2</v>
      </c>
      <c r="T20" s="165">
        <f t="shared" si="14"/>
        <v>0.10120694863770541</v>
      </c>
      <c r="U20" s="18">
        <f t="shared" si="14"/>
        <v>0.10284844358362273</v>
      </c>
      <c r="W20" s="103">
        <f t="shared" si="2"/>
        <v>-0.44499443107563036</v>
      </c>
      <c r="X20" s="102">
        <f t="shared" si="3"/>
        <v>0.16414949459173239</v>
      </c>
    </row>
    <row r="21" spans="1:24" ht="20.100000000000001" customHeight="1" thickBot="1" x14ac:dyDescent="0.3">
      <c r="A21" s="5" t="s">
        <v>18</v>
      </c>
      <c r="B21" s="6"/>
      <c r="C21" s="12">
        <v>20984</v>
      </c>
      <c r="D21" s="13">
        <v>45120</v>
      </c>
      <c r="E21" s="13">
        <v>98963</v>
      </c>
      <c r="F21" s="13">
        <v>77778</v>
      </c>
      <c r="G21" s="35">
        <v>28035</v>
      </c>
      <c r="H21" s="13">
        <v>27309</v>
      </c>
      <c r="I21" s="35">
        <v>46681.826000000001</v>
      </c>
      <c r="J21" s="13">
        <v>48288.97</v>
      </c>
      <c r="K21" s="155">
        <v>90917.999000000011</v>
      </c>
      <c r="M21" s="131">
        <f t="shared" ref="M21:U21" si="15">C21/C45</f>
        <v>8.2168741012304477E-4</v>
      </c>
      <c r="N21" s="337">
        <f t="shared" si="15"/>
        <v>1.6285676170301972E-3</v>
      </c>
      <c r="O21" s="338">
        <f t="shared" si="15"/>
        <v>3.4087946025840058E-3</v>
      </c>
      <c r="P21" s="338">
        <f t="shared" si="15"/>
        <v>2.3036604678499891E-3</v>
      </c>
      <c r="Q21" s="338">
        <f t="shared" si="15"/>
        <v>1.5692638118025319E-3</v>
      </c>
      <c r="R21" s="339">
        <f t="shared" si="15"/>
        <v>1.550550800680723E-3</v>
      </c>
      <c r="S21" s="339">
        <f t="shared" si="15"/>
        <v>1.7098643387258481E-3</v>
      </c>
      <c r="T21" s="26">
        <f t="shared" si="15"/>
        <v>1.7103021107813768E-3</v>
      </c>
      <c r="U21" s="21">
        <f t="shared" si="15"/>
        <v>2.5205593951155023E-3</v>
      </c>
      <c r="W21" s="100">
        <f t="shared" si="2"/>
        <v>0.88279018997506076</v>
      </c>
      <c r="X21" s="99">
        <f t="shared" si="3"/>
        <v>8.1025728433412547E-2</v>
      </c>
    </row>
    <row r="22" spans="1:24" ht="20.100000000000001" customHeight="1" x14ac:dyDescent="0.25">
      <c r="A22" s="23"/>
      <c r="B22" t="s">
        <v>84</v>
      </c>
      <c r="C22" s="9">
        <v>7118</v>
      </c>
      <c r="D22" s="10">
        <v>6395</v>
      </c>
      <c r="E22" s="10">
        <v>11106</v>
      </c>
      <c r="F22" s="10">
        <v>6102</v>
      </c>
      <c r="G22" s="34">
        <v>5597</v>
      </c>
      <c r="H22" s="10">
        <v>6617</v>
      </c>
      <c r="I22" s="34">
        <v>10155.865</v>
      </c>
      <c r="J22" s="10">
        <v>11436.51</v>
      </c>
      <c r="K22" s="156">
        <v>19481.442999999999</v>
      </c>
      <c r="M22" s="75">
        <f t="shared" ref="M22:U22" si="16">C22/C21</f>
        <v>0.3392108272969882</v>
      </c>
      <c r="N22" s="340">
        <f t="shared" si="16"/>
        <v>0.14173315602836881</v>
      </c>
      <c r="O22" s="341">
        <f t="shared" si="16"/>
        <v>0.11222376039529926</v>
      </c>
      <c r="P22" s="341">
        <f t="shared" si="16"/>
        <v>7.8454061559824109E-2</v>
      </c>
      <c r="Q22" s="341">
        <f t="shared" si="16"/>
        <v>0.19964330301408953</v>
      </c>
      <c r="R22" s="342">
        <f t="shared" si="16"/>
        <v>0.24230107290636788</v>
      </c>
      <c r="S22" s="342">
        <f t="shared" si="16"/>
        <v>0.21755500738124511</v>
      </c>
      <c r="T22" s="165">
        <f t="shared" si="16"/>
        <v>0.23683482998291328</v>
      </c>
      <c r="U22" s="18">
        <f t="shared" si="16"/>
        <v>0.21427487641913454</v>
      </c>
      <c r="W22" s="105">
        <f t="shared" si="2"/>
        <v>0.70344300840028984</v>
      </c>
      <c r="X22" s="102">
        <f t="shared" si="3"/>
        <v>-2.2559953563778739</v>
      </c>
    </row>
    <row r="23" spans="1:24" ht="20.100000000000001" customHeight="1" thickBot="1" x14ac:dyDescent="0.3">
      <c r="A23" s="23"/>
      <c r="B23" t="s">
        <v>85</v>
      </c>
      <c r="C23" s="9">
        <v>13866</v>
      </c>
      <c r="D23" s="10">
        <v>38725</v>
      </c>
      <c r="E23" s="10">
        <v>87857</v>
      </c>
      <c r="F23" s="10">
        <v>71676</v>
      </c>
      <c r="G23" s="34">
        <v>22438</v>
      </c>
      <c r="H23" s="10">
        <v>20692</v>
      </c>
      <c r="I23" s="34">
        <v>36525.961000000003</v>
      </c>
      <c r="J23" s="10">
        <v>36852.46</v>
      </c>
      <c r="K23" s="156">
        <v>71436.556000000011</v>
      </c>
      <c r="M23" s="75">
        <f t="shared" ref="M23:U23" si="17">C23/C21</f>
        <v>0.66078917270301185</v>
      </c>
      <c r="N23" s="340">
        <f t="shared" si="17"/>
        <v>0.85826684397163122</v>
      </c>
      <c r="O23" s="341">
        <f t="shared" si="17"/>
        <v>0.88777623960470076</v>
      </c>
      <c r="P23" s="341">
        <f t="shared" si="17"/>
        <v>0.92154593844017585</v>
      </c>
      <c r="Q23" s="341">
        <f t="shared" si="17"/>
        <v>0.8003566969859105</v>
      </c>
      <c r="R23" s="342">
        <f t="shared" si="17"/>
        <v>0.75769892709363218</v>
      </c>
      <c r="S23" s="342">
        <f t="shared" si="17"/>
        <v>0.78244499261875489</v>
      </c>
      <c r="T23" s="165">
        <f t="shared" si="17"/>
        <v>0.76316517001708672</v>
      </c>
      <c r="U23" s="18">
        <f t="shared" si="17"/>
        <v>0.78572512358086544</v>
      </c>
      <c r="W23" s="103">
        <f t="shared" si="2"/>
        <v>0.93844741979232904</v>
      </c>
      <c r="X23" s="102">
        <f t="shared" si="3"/>
        <v>2.2559953563778712</v>
      </c>
    </row>
    <row r="24" spans="1:24" ht="20.100000000000001" customHeight="1" thickBot="1" x14ac:dyDescent="0.3">
      <c r="A24" s="5" t="s">
        <v>19</v>
      </c>
      <c r="B24" s="6"/>
      <c r="C24" s="12">
        <v>2635220</v>
      </c>
      <c r="D24" s="13">
        <v>1598559</v>
      </c>
      <c r="E24" s="13">
        <v>1978945</v>
      </c>
      <c r="F24" s="13">
        <v>2189491</v>
      </c>
      <c r="G24" s="35">
        <v>1189901</v>
      </c>
      <c r="H24" s="13">
        <v>1053028</v>
      </c>
      <c r="I24" s="35">
        <v>1691174.969</v>
      </c>
      <c r="J24" s="13">
        <v>1618566.263</v>
      </c>
      <c r="K24" s="155">
        <v>1628002.4219999998</v>
      </c>
      <c r="M24" s="131">
        <f t="shared" ref="M24:U24" si="18">C24/C45</f>
        <v>0.10318943465995283</v>
      </c>
      <c r="N24" s="337">
        <f t="shared" si="18"/>
        <v>5.7698613060996787E-2</v>
      </c>
      <c r="O24" s="338">
        <f t="shared" si="18"/>
        <v>6.8165041831902889E-2</v>
      </c>
      <c r="P24" s="338">
        <f t="shared" si="18"/>
        <v>6.4849235791783547E-2</v>
      </c>
      <c r="Q24" s="338">
        <f t="shared" si="18"/>
        <v>6.6604907398881558E-2</v>
      </c>
      <c r="R24" s="339">
        <f t="shared" si="18"/>
        <v>5.9788839157025903E-2</v>
      </c>
      <c r="S24" s="339">
        <f t="shared" si="18"/>
        <v>6.194444429056592E-2</v>
      </c>
      <c r="T24" s="26">
        <f t="shared" si="18"/>
        <v>5.7326492904040509E-2</v>
      </c>
      <c r="U24" s="21">
        <f t="shared" si="18"/>
        <v>4.5133822182369977E-2</v>
      </c>
      <c r="W24" s="100">
        <f t="shared" si="2"/>
        <v>5.8299491443185676E-3</v>
      </c>
      <c r="X24" s="99">
        <f t="shared" si="3"/>
        <v>-1.2192670721670531</v>
      </c>
    </row>
    <row r="25" spans="1:24" ht="20.100000000000001" customHeight="1" x14ac:dyDescent="0.25">
      <c r="A25" s="23"/>
      <c r="B25" t="s">
        <v>84</v>
      </c>
      <c r="C25" s="9">
        <v>680884</v>
      </c>
      <c r="D25" s="10">
        <v>222331</v>
      </c>
      <c r="E25" s="10">
        <v>956750</v>
      </c>
      <c r="F25" s="10">
        <v>1056162</v>
      </c>
      <c r="G25" s="34">
        <v>548075</v>
      </c>
      <c r="H25" s="10">
        <v>478421</v>
      </c>
      <c r="I25" s="34">
        <v>615167.37</v>
      </c>
      <c r="J25" s="10">
        <v>441071.39999999985</v>
      </c>
      <c r="K25" s="156">
        <v>180902.18100000004</v>
      </c>
      <c r="M25" s="75">
        <f t="shared" ref="M25:U25" si="19">C25/C24</f>
        <v>0.25837842760756219</v>
      </c>
      <c r="N25" s="340">
        <f t="shared" si="19"/>
        <v>0.13908213584859863</v>
      </c>
      <c r="O25" s="341">
        <f t="shared" si="19"/>
        <v>0.48346467435931773</v>
      </c>
      <c r="P25" s="341">
        <f t="shared" si="19"/>
        <v>0.48237786773272873</v>
      </c>
      <c r="Q25" s="341">
        <f t="shared" si="19"/>
        <v>0.46060554617569027</v>
      </c>
      <c r="R25" s="342">
        <f t="shared" si="19"/>
        <v>0.45432884975518217</v>
      </c>
      <c r="S25" s="342">
        <f t="shared" si="19"/>
        <v>0.36375146349508203</v>
      </c>
      <c r="T25" s="165">
        <f t="shared" si="19"/>
        <v>0.27250747163262717</v>
      </c>
      <c r="U25" s="18">
        <f t="shared" si="19"/>
        <v>0.11111911048495975</v>
      </c>
      <c r="W25" s="105">
        <f t="shared" si="2"/>
        <v>-0.58985737683286632</v>
      </c>
      <c r="X25" s="102">
        <f t="shared" si="3"/>
        <v>-16.13883611476674</v>
      </c>
    </row>
    <row r="26" spans="1:24" ht="20.100000000000001" customHeight="1" thickBot="1" x14ac:dyDescent="0.3">
      <c r="A26" s="23"/>
      <c r="B26" t="s">
        <v>85</v>
      </c>
      <c r="C26" s="9">
        <v>1954336</v>
      </c>
      <c r="D26" s="10">
        <v>1376228</v>
      </c>
      <c r="E26" s="10">
        <v>1022195</v>
      </c>
      <c r="F26" s="10">
        <v>1133329</v>
      </c>
      <c r="G26" s="34">
        <v>641826</v>
      </c>
      <c r="H26" s="10">
        <v>574607</v>
      </c>
      <c r="I26" s="34">
        <v>1076007.5990000002</v>
      </c>
      <c r="J26" s="10">
        <v>1177494.8630000001</v>
      </c>
      <c r="K26" s="156">
        <v>1447100.2409999997</v>
      </c>
      <c r="M26" s="75">
        <f t="shared" ref="M26:U26" si="20">C26/C24</f>
        <v>0.74162157239243787</v>
      </c>
      <c r="N26" s="340">
        <f t="shared" si="20"/>
        <v>0.86091786415140137</v>
      </c>
      <c r="O26" s="341">
        <f t="shared" si="20"/>
        <v>0.51653532564068227</v>
      </c>
      <c r="P26" s="341">
        <f t="shared" si="20"/>
        <v>0.51762213226727127</v>
      </c>
      <c r="Q26" s="341">
        <f t="shared" si="20"/>
        <v>0.53939445382430973</v>
      </c>
      <c r="R26" s="342">
        <f t="shared" si="20"/>
        <v>0.54567115024481783</v>
      </c>
      <c r="S26" s="342">
        <f t="shared" si="20"/>
        <v>0.63624853650491808</v>
      </c>
      <c r="T26" s="165">
        <f t="shared" si="20"/>
        <v>0.72749252836737277</v>
      </c>
      <c r="U26" s="18">
        <f t="shared" si="20"/>
        <v>0.88888088951504018</v>
      </c>
      <c r="W26" s="103">
        <f t="shared" si="2"/>
        <v>0.2289652264920323</v>
      </c>
      <c r="X26" s="102">
        <f t="shared" si="3"/>
        <v>16.13883611476674</v>
      </c>
    </row>
    <row r="27" spans="1:24" ht="20.100000000000001" customHeight="1" thickBot="1" x14ac:dyDescent="0.3">
      <c r="A27" s="5" t="s">
        <v>83</v>
      </c>
      <c r="B27" s="6"/>
      <c r="C27" s="12">
        <v>116567</v>
      </c>
      <c r="D27" s="13">
        <v>165876</v>
      </c>
      <c r="E27" s="13">
        <v>524149</v>
      </c>
      <c r="F27" s="13">
        <v>593143</v>
      </c>
      <c r="G27" s="35">
        <v>450570</v>
      </c>
      <c r="H27" s="13">
        <v>395064</v>
      </c>
      <c r="I27" s="35">
        <v>513246.56299999997</v>
      </c>
      <c r="J27" s="13">
        <v>567795.85</v>
      </c>
      <c r="K27" s="155">
        <v>762334.48299999989</v>
      </c>
      <c r="M27" s="131">
        <f t="shared" ref="M27:U27" si="21">C27/C45</f>
        <v>4.5645080221031718E-3</v>
      </c>
      <c r="N27" s="337">
        <f t="shared" si="21"/>
        <v>5.9871516410128769E-3</v>
      </c>
      <c r="O27" s="338">
        <f t="shared" si="21"/>
        <v>1.805438681274622E-2</v>
      </c>
      <c r="P27" s="338">
        <f t="shared" si="21"/>
        <v>1.7567950845765463E-2</v>
      </c>
      <c r="Q27" s="338">
        <f t="shared" si="21"/>
        <v>2.5220731074865946E-2</v>
      </c>
      <c r="R27" s="339">
        <f t="shared" si="21"/>
        <v>2.2430949559490612E-2</v>
      </c>
      <c r="S27" s="339">
        <f t="shared" si="21"/>
        <v>1.8799221672419354E-2</v>
      </c>
      <c r="T27" s="26">
        <f t="shared" si="21"/>
        <v>2.011023305628399E-2</v>
      </c>
      <c r="U27" s="21">
        <f t="shared" si="21"/>
        <v>2.1134531825168838E-2</v>
      </c>
      <c r="W27" s="100">
        <f t="shared" si="2"/>
        <v>0.34262073771761437</v>
      </c>
      <c r="X27" s="99">
        <f t="shared" si="3"/>
        <v>0.1024298768884848</v>
      </c>
    </row>
    <row r="28" spans="1:24" ht="20.100000000000001" customHeight="1" x14ac:dyDescent="0.25">
      <c r="A28" s="23"/>
      <c r="B28" t="s">
        <v>84</v>
      </c>
      <c r="C28" s="9">
        <v>4061</v>
      </c>
      <c r="D28" s="10">
        <v>11167</v>
      </c>
      <c r="E28" s="10">
        <v>346827</v>
      </c>
      <c r="F28" s="10">
        <v>183355</v>
      </c>
      <c r="G28" s="34">
        <v>39767</v>
      </c>
      <c r="H28" s="10">
        <v>27656</v>
      </c>
      <c r="I28" s="34">
        <v>28048.154999999999</v>
      </c>
      <c r="J28" s="10">
        <v>19111.894</v>
      </c>
      <c r="K28" s="156">
        <v>40621.593000000001</v>
      </c>
      <c r="M28" s="75">
        <f t="shared" ref="M28:U28" si="22">C28/C27</f>
        <v>3.4838333319035401E-2</v>
      </c>
      <c r="N28" s="340">
        <f t="shared" si="22"/>
        <v>6.7321372591574433E-2</v>
      </c>
      <c r="O28" s="341">
        <f t="shared" si="22"/>
        <v>0.66169543393195451</v>
      </c>
      <c r="P28" s="341">
        <f t="shared" si="22"/>
        <v>0.30912444385249427</v>
      </c>
      <c r="Q28" s="341">
        <f t="shared" si="22"/>
        <v>8.8259315977539554E-2</v>
      </c>
      <c r="R28" s="342">
        <f t="shared" si="22"/>
        <v>7.0003847477876996E-2</v>
      </c>
      <c r="S28" s="342">
        <f t="shared" si="22"/>
        <v>5.4648500393367466E-2</v>
      </c>
      <c r="T28" s="165">
        <f t="shared" si="22"/>
        <v>3.3659798675879725E-2</v>
      </c>
      <c r="U28" s="18">
        <f t="shared" si="22"/>
        <v>5.3285787152304386E-2</v>
      </c>
      <c r="W28" s="105">
        <f t="shared" si="2"/>
        <v>1.1254614011567876</v>
      </c>
      <c r="X28" s="102">
        <f t="shared" si="3"/>
        <v>1.9625988476424661</v>
      </c>
    </row>
    <row r="29" spans="1:24" ht="20.100000000000001" customHeight="1" thickBot="1" x14ac:dyDescent="0.3">
      <c r="A29" s="23"/>
      <c r="B29" t="s">
        <v>85</v>
      </c>
      <c r="C29" s="9">
        <v>112506</v>
      </c>
      <c r="D29" s="10">
        <v>154709</v>
      </c>
      <c r="E29" s="10">
        <v>177322</v>
      </c>
      <c r="F29" s="10">
        <v>409788</v>
      </c>
      <c r="G29" s="34">
        <v>410803</v>
      </c>
      <c r="H29" s="10">
        <v>367408</v>
      </c>
      <c r="I29" s="34">
        <v>485198.40799999994</v>
      </c>
      <c r="J29" s="10">
        <v>548683.95600000001</v>
      </c>
      <c r="K29" s="156">
        <v>721712.8899999999</v>
      </c>
      <c r="M29" s="75">
        <f t="shared" ref="M29:U29" si="23">C29/C27</f>
        <v>0.96516166668096459</v>
      </c>
      <c r="N29" s="340">
        <f t="shared" si="23"/>
        <v>0.93267862740842555</v>
      </c>
      <c r="O29" s="341">
        <f t="shared" si="23"/>
        <v>0.33830456606804554</v>
      </c>
      <c r="P29" s="341">
        <f t="shared" si="23"/>
        <v>0.69087555614750573</v>
      </c>
      <c r="Q29" s="341">
        <f t="shared" si="23"/>
        <v>0.91174068402246045</v>
      </c>
      <c r="R29" s="342">
        <f t="shared" si="23"/>
        <v>0.92999615252212298</v>
      </c>
      <c r="S29" s="342">
        <f t="shared" si="23"/>
        <v>0.94535149960663245</v>
      </c>
      <c r="T29" s="165">
        <f t="shared" si="23"/>
        <v>0.96634020132412035</v>
      </c>
      <c r="U29" s="18">
        <f t="shared" si="23"/>
        <v>0.94671421284769564</v>
      </c>
      <c r="W29" s="103">
        <f t="shared" si="2"/>
        <v>0.31535263990842827</v>
      </c>
      <c r="X29" s="102">
        <f t="shared" si="3"/>
        <v>-1.9625988476424716</v>
      </c>
    </row>
    <row r="30" spans="1:24" ht="20.100000000000001" customHeight="1" thickBot="1" x14ac:dyDescent="0.3">
      <c r="A30" s="5" t="s">
        <v>9</v>
      </c>
      <c r="B30" s="6"/>
      <c r="C30" s="12">
        <v>911333</v>
      </c>
      <c r="D30" s="13">
        <v>970213</v>
      </c>
      <c r="E30" s="13">
        <v>1020274</v>
      </c>
      <c r="F30" s="13">
        <v>871643</v>
      </c>
      <c r="G30" s="35">
        <v>283746</v>
      </c>
      <c r="H30" s="13">
        <v>664508</v>
      </c>
      <c r="I30" s="35">
        <v>1205120.2949999999</v>
      </c>
      <c r="J30" s="13">
        <v>993038.31500000041</v>
      </c>
      <c r="K30" s="155">
        <v>971745.54799999995</v>
      </c>
      <c r="M30" s="131">
        <f t="shared" ref="M30:U30" si="24">C30/C45</f>
        <v>3.5685801207094206E-2</v>
      </c>
      <c r="N30" s="337">
        <f t="shared" si="24"/>
        <v>3.5019004286828873E-2</v>
      </c>
      <c r="O30" s="338">
        <f t="shared" si="24"/>
        <v>3.5143482961882661E-2</v>
      </c>
      <c r="P30" s="338">
        <f t="shared" si="24"/>
        <v>2.581667722464152E-2</v>
      </c>
      <c r="Q30" s="338">
        <f t="shared" si="24"/>
        <v>1.5882729785757846E-2</v>
      </c>
      <c r="R30" s="339">
        <f t="shared" si="24"/>
        <v>3.7729444925070341E-2</v>
      </c>
      <c r="S30" s="339">
        <f t="shared" si="24"/>
        <v>4.4141208535743097E-2</v>
      </c>
      <c r="T30" s="26">
        <f t="shared" si="24"/>
        <v>3.5171500370193905E-2</v>
      </c>
      <c r="U30" s="21">
        <f t="shared" si="24"/>
        <v>2.6940126241373413E-2</v>
      </c>
      <c r="W30" s="100">
        <f t="shared" si="2"/>
        <v>-2.1442039726332664E-2</v>
      </c>
      <c r="X30" s="99">
        <f t="shared" si="3"/>
        <v>-0.82313741288204922</v>
      </c>
    </row>
    <row r="31" spans="1:24" ht="20.100000000000001" customHeight="1" x14ac:dyDescent="0.25">
      <c r="A31" s="23"/>
      <c r="B31" t="s">
        <v>84</v>
      </c>
      <c r="C31" s="9">
        <v>702941</v>
      </c>
      <c r="D31" s="10">
        <v>832403</v>
      </c>
      <c r="E31" s="10">
        <v>840642</v>
      </c>
      <c r="F31" s="10">
        <v>620560</v>
      </c>
      <c r="G31" s="34">
        <v>239432</v>
      </c>
      <c r="H31" s="10">
        <v>468251</v>
      </c>
      <c r="I31" s="34">
        <v>898462.55799999973</v>
      </c>
      <c r="J31" s="10">
        <v>663617.38400000031</v>
      </c>
      <c r="K31" s="156">
        <v>757403.46600000001</v>
      </c>
      <c r="M31" s="75">
        <f t="shared" ref="M31:U31" si="25">C31/C30</f>
        <v>0.77133276200905709</v>
      </c>
      <c r="N31" s="340">
        <f t="shared" si="25"/>
        <v>0.85795902549234038</v>
      </c>
      <c r="O31" s="341">
        <f t="shared" si="25"/>
        <v>0.8239374913013563</v>
      </c>
      <c r="P31" s="341">
        <f t="shared" si="25"/>
        <v>0.71194284816146058</v>
      </c>
      <c r="Q31" s="341">
        <f t="shared" si="25"/>
        <v>0.84382511119099479</v>
      </c>
      <c r="R31" s="342">
        <f t="shared" si="25"/>
        <v>0.70465818319719253</v>
      </c>
      <c r="S31" s="342">
        <f t="shared" si="25"/>
        <v>0.74553765439656772</v>
      </c>
      <c r="T31" s="165">
        <f t="shared" si="25"/>
        <v>0.66826966691612499</v>
      </c>
      <c r="U31" s="18">
        <f t="shared" si="25"/>
        <v>0.77942571237794855</v>
      </c>
      <c r="W31" s="105">
        <f t="shared" si="2"/>
        <v>0.14132553525752672</v>
      </c>
      <c r="X31" s="102">
        <f t="shared" si="3"/>
        <v>11.115604546182356</v>
      </c>
    </row>
    <row r="32" spans="1:24" ht="20.100000000000001" customHeight="1" thickBot="1" x14ac:dyDescent="0.3">
      <c r="A32" s="23"/>
      <c r="B32" t="s">
        <v>85</v>
      </c>
      <c r="C32" s="9">
        <v>208392</v>
      </c>
      <c r="D32" s="10">
        <v>137810</v>
      </c>
      <c r="E32" s="10">
        <v>179632</v>
      </c>
      <c r="F32" s="10">
        <v>251083</v>
      </c>
      <c r="G32" s="34">
        <v>44314</v>
      </c>
      <c r="H32" s="10">
        <v>196257</v>
      </c>
      <c r="I32" s="34">
        <v>306657.73700000014</v>
      </c>
      <c r="J32" s="10">
        <v>329420.93100000004</v>
      </c>
      <c r="K32" s="156">
        <v>214342.08199999999</v>
      </c>
      <c r="M32" s="75">
        <f t="shared" ref="M32:U32" si="26">C32/C30</f>
        <v>0.22866723799094293</v>
      </c>
      <c r="N32" s="340">
        <f t="shared" si="26"/>
        <v>0.14204097450765965</v>
      </c>
      <c r="O32" s="341">
        <f t="shared" si="26"/>
        <v>0.1760625086986437</v>
      </c>
      <c r="P32" s="341">
        <f t="shared" si="26"/>
        <v>0.28805715183853942</v>
      </c>
      <c r="Q32" s="341">
        <f t="shared" si="26"/>
        <v>0.15617488880900524</v>
      </c>
      <c r="R32" s="342">
        <f t="shared" si="26"/>
        <v>0.29534181680280747</v>
      </c>
      <c r="S32" s="342">
        <f t="shared" si="26"/>
        <v>0.25446234560343217</v>
      </c>
      <c r="T32" s="165">
        <f t="shared" si="26"/>
        <v>0.3317303330838749</v>
      </c>
      <c r="U32" s="18">
        <f t="shared" si="26"/>
        <v>0.22057428762205145</v>
      </c>
      <c r="W32" s="103">
        <f t="shared" si="2"/>
        <v>-0.34933678516013916</v>
      </c>
      <c r="X32" s="102">
        <f t="shared" si="3"/>
        <v>-11.115604546182345</v>
      </c>
    </row>
    <row r="33" spans="1:24" ht="20.100000000000001" customHeight="1" thickBot="1" x14ac:dyDescent="0.3">
      <c r="A33" s="5" t="s">
        <v>12</v>
      </c>
      <c r="B33" s="6"/>
      <c r="C33" s="12">
        <v>1445066</v>
      </c>
      <c r="D33" s="13">
        <v>1634472</v>
      </c>
      <c r="E33" s="13">
        <v>1559489</v>
      </c>
      <c r="F33" s="13">
        <v>3756785</v>
      </c>
      <c r="G33" s="35">
        <v>2133360</v>
      </c>
      <c r="H33" s="13">
        <v>1951781</v>
      </c>
      <c r="I33" s="35">
        <v>3071327.0619999976</v>
      </c>
      <c r="J33" s="13">
        <v>2820481.595999999</v>
      </c>
      <c r="K33" s="155">
        <v>2962255.4299999978</v>
      </c>
      <c r="M33" s="131">
        <f t="shared" ref="M33:U33" si="27">C33/C45</f>
        <v>5.6585614706293738E-2</v>
      </c>
      <c r="N33" s="337">
        <f t="shared" si="27"/>
        <v>5.8994861926918891E-2</v>
      </c>
      <c r="O33" s="338">
        <f t="shared" si="27"/>
        <v>5.3716820286259799E-2</v>
      </c>
      <c r="P33" s="338">
        <f t="shared" si="27"/>
        <v>0.11126998753775903</v>
      </c>
      <c r="Q33" s="338">
        <f t="shared" si="27"/>
        <v>0.11941518264836988</v>
      </c>
      <c r="R33" s="339">
        <f t="shared" si="27"/>
        <v>0.11081825011181011</v>
      </c>
      <c r="S33" s="339">
        <f t="shared" si="27"/>
        <v>0.11249672658214843</v>
      </c>
      <c r="T33" s="26">
        <f t="shared" si="27"/>
        <v>9.9896014080623888E-2</v>
      </c>
      <c r="U33" s="21">
        <f t="shared" si="27"/>
        <v>8.2123901064061089E-2</v>
      </c>
      <c r="W33" s="100">
        <f t="shared" si="2"/>
        <v>5.0265824886452801E-2</v>
      </c>
      <c r="X33" s="99">
        <f t="shared" si="3"/>
        <v>-1.7772113016562798</v>
      </c>
    </row>
    <row r="34" spans="1:24" ht="20.100000000000001" customHeight="1" x14ac:dyDescent="0.25">
      <c r="A34" s="23"/>
      <c r="B34" t="s">
        <v>84</v>
      </c>
      <c r="C34" s="9">
        <v>1347313</v>
      </c>
      <c r="D34" s="10">
        <v>1525441</v>
      </c>
      <c r="E34" s="10">
        <v>1459249</v>
      </c>
      <c r="F34" s="10">
        <v>3606268</v>
      </c>
      <c r="G34" s="34">
        <v>2041350</v>
      </c>
      <c r="H34" s="10">
        <v>1864060</v>
      </c>
      <c r="I34" s="34">
        <v>2992390.7079999978</v>
      </c>
      <c r="J34" s="10">
        <v>2698329.0779999988</v>
      </c>
      <c r="K34" s="156">
        <v>2833613.6119999979</v>
      </c>
      <c r="M34" s="75">
        <f t="shared" ref="M34:U34" si="28">C34/C33</f>
        <v>0.93235395476746386</v>
      </c>
      <c r="N34" s="340">
        <f t="shared" si="28"/>
        <v>0.93329283095703075</v>
      </c>
      <c r="O34" s="341">
        <f t="shared" si="28"/>
        <v>0.93572253475337108</v>
      </c>
      <c r="P34" s="341">
        <f t="shared" si="28"/>
        <v>0.95993462495192028</v>
      </c>
      <c r="Q34" s="341">
        <f t="shared" si="28"/>
        <v>0.95687085161435481</v>
      </c>
      <c r="R34" s="342">
        <f t="shared" si="28"/>
        <v>0.95505592072061363</v>
      </c>
      <c r="S34" s="342">
        <f t="shared" si="28"/>
        <v>0.97429894231173231</v>
      </c>
      <c r="T34" s="165">
        <f t="shared" si="28"/>
        <v>0.95669090052803873</v>
      </c>
      <c r="U34" s="18">
        <f t="shared" si="28"/>
        <v>0.9565730163924453</v>
      </c>
      <c r="W34" s="105">
        <f t="shared" si="2"/>
        <v>5.0136410381891573E-2</v>
      </c>
      <c r="X34" s="102">
        <f t="shared" si="3"/>
        <v>-1.1788413559343791E-2</v>
      </c>
    </row>
    <row r="35" spans="1:24" ht="20.100000000000001" customHeight="1" thickBot="1" x14ac:dyDescent="0.3">
      <c r="A35" s="23"/>
      <c r="B35" t="s">
        <v>85</v>
      </c>
      <c r="C35" s="9">
        <v>97753</v>
      </c>
      <c r="D35" s="10">
        <v>109031</v>
      </c>
      <c r="E35" s="10">
        <v>100240</v>
      </c>
      <c r="F35" s="10">
        <v>150517</v>
      </c>
      <c r="G35" s="34">
        <v>92010</v>
      </c>
      <c r="H35" s="10">
        <v>87721</v>
      </c>
      <c r="I35" s="34">
        <v>78936.353999999934</v>
      </c>
      <c r="J35" s="10">
        <v>122152.51800000007</v>
      </c>
      <c r="K35" s="156">
        <v>128641.818</v>
      </c>
      <c r="M35" s="75">
        <f t="shared" ref="M35:U35" si="29">C35/C33</f>
        <v>6.7646045232536089E-2</v>
      </c>
      <c r="N35" s="340">
        <f t="shared" si="29"/>
        <v>6.6707169042969222E-2</v>
      </c>
      <c r="O35" s="341">
        <f t="shared" si="29"/>
        <v>6.4277465246628862E-2</v>
      </c>
      <c r="P35" s="341">
        <f t="shared" si="29"/>
        <v>4.0065375048079672E-2</v>
      </c>
      <c r="Q35" s="341">
        <f t="shared" si="29"/>
        <v>4.3129148385645182E-2</v>
      </c>
      <c r="R35" s="342">
        <f t="shared" si="29"/>
        <v>4.4944079279386366E-2</v>
      </c>
      <c r="S35" s="342">
        <f t="shared" si="29"/>
        <v>2.5701057688267782E-2</v>
      </c>
      <c r="T35" s="165">
        <f t="shared" si="29"/>
        <v>4.3309099471961279E-2</v>
      </c>
      <c r="U35" s="18">
        <f t="shared" si="29"/>
        <v>4.3426983607554766E-2</v>
      </c>
      <c r="W35" s="103">
        <f t="shared" si="2"/>
        <v>5.3124570055935537E-2</v>
      </c>
      <c r="X35" s="102">
        <f t="shared" si="3"/>
        <v>1.1788413559348648E-2</v>
      </c>
    </row>
    <row r="36" spans="1:24" ht="20.100000000000001" customHeight="1" thickBot="1" x14ac:dyDescent="0.3">
      <c r="A36" s="5" t="s">
        <v>11</v>
      </c>
      <c r="B36" s="6"/>
      <c r="C36" s="12">
        <v>1651293</v>
      </c>
      <c r="D36" s="13">
        <v>1613259</v>
      </c>
      <c r="E36" s="13">
        <v>1717556</v>
      </c>
      <c r="F36" s="13">
        <v>2470653</v>
      </c>
      <c r="G36" s="35">
        <v>1398091</v>
      </c>
      <c r="H36" s="13">
        <v>1289594</v>
      </c>
      <c r="I36" s="35">
        <v>2096765.0149999999</v>
      </c>
      <c r="J36" s="13">
        <v>2366722.2049999991</v>
      </c>
      <c r="K36" s="155">
        <v>3236348.8369999994</v>
      </c>
      <c r="M36" s="131">
        <f t="shared" ref="M36:U36" si="30">C36/C45</f>
        <v>6.4661011652893299E-2</v>
      </c>
      <c r="N36" s="337">
        <f t="shared" si="30"/>
        <v>5.8229196925587742E-2</v>
      </c>
      <c r="O36" s="338">
        <f t="shared" si="30"/>
        <v>5.9161460570473556E-2</v>
      </c>
      <c r="P36" s="338">
        <f t="shared" si="30"/>
        <v>7.3176806370374395E-2</v>
      </c>
      <c r="Q36" s="338">
        <f t="shared" si="30"/>
        <v>7.8258377453426564E-2</v>
      </c>
      <c r="R36" s="339">
        <f t="shared" si="30"/>
        <v>7.3220586958623754E-2</v>
      </c>
      <c r="S36" s="339">
        <f t="shared" si="30"/>
        <v>7.6800417486592484E-2</v>
      </c>
      <c r="T36" s="26">
        <f t="shared" si="30"/>
        <v>8.3824732290720891E-2</v>
      </c>
      <c r="U36" s="21">
        <f t="shared" si="30"/>
        <v>8.9722712297830881E-2</v>
      </c>
      <c r="W36" s="100">
        <f t="shared" si="2"/>
        <v>0.36743925001540284</v>
      </c>
      <c r="X36" s="99">
        <f t="shared" si="3"/>
        <v>0.58979800071099908</v>
      </c>
    </row>
    <row r="37" spans="1:24" ht="20.100000000000001" customHeight="1" x14ac:dyDescent="0.25">
      <c r="A37" s="23"/>
      <c r="B37" t="s">
        <v>84</v>
      </c>
      <c r="C37" s="9">
        <v>1525552</v>
      </c>
      <c r="D37" s="10">
        <v>1492652</v>
      </c>
      <c r="E37" s="10">
        <v>1606304</v>
      </c>
      <c r="F37" s="10">
        <v>2231083</v>
      </c>
      <c r="G37" s="34">
        <v>1279635</v>
      </c>
      <c r="H37" s="10">
        <v>1170475</v>
      </c>
      <c r="I37" s="34">
        <v>1924091.6339999998</v>
      </c>
      <c r="J37" s="10">
        <v>2184087.149999999</v>
      </c>
      <c r="K37" s="156">
        <v>2969717.9599999995</v>
      </c>
      <c r="M37" s="75">
        <f t="shared" ref="M37:U37" si="31">C37/C36</f>
        <v>0.92385300488768496</v>
      </c>
      <c r="N37" s="340">
        <f t="shared" si="31"/>
        <v>0.92524015052759667</v>
      </c>
      <c r="O37" s="341">
        <f t="shared" si="31"/>
        <v>0.9352265661206971</v>
      </c>
      <c r="P37" s="341">
        <f t="shared" si="31"/>
        <v>0.90303373237763462</v>
      </c>
      <c r="Q37" s="341">
        <f t="shared" si="31"/>
        <v>0.91527304016691335</v>
      </c>
      <c r="R37" s="342">
        <f t="shared" si="31"/>
        <v>0.90763061862880878</v>
      </c>
      <c r="S37" s="342">
        <f t="shared" si="31"/>
        <v>0.91764771933682798</v>
      </c>
      <c r="T37" s="165">
        <f t="shared" si="31"/>
        <v>0.92283206934292472</v>
      </c>
      <c r="U37" s="18">
        <f t="shared" si="31"/>
        <v>0.91761367812032313</v>
      </c>
      <c r="W37" s="105">
        <f t="shared" si="2"/>
        <v>0.35970671316847447</v>
      </c>
      <c r="X37" s="102">
        <f t="shared" si="3"/>
        <v>-0.52183912226015927</v>
      </c>
    </row>
    <row r="38" spans="1:24" ht="20.100000000000001" customHeight="1" thickBot="1" x14ac:dyDescent="0.3">
      <c r="A38" s="23"/>
      <c r="B38" t="s">
        <v>85</v>
      </c>
      <c r="C38" s="9">
        <v>125741</v>
      </c>
      <c r="D38" s="10">
        <v>120607</v>
      </c>
      <c r="E38" s="10">
        <v>111252</v>
      </c>
      <c r="F38" s="10">
        <v>239570</v>
      </c>
      <c r="G38" s="34">
        <v>118456</v>
      </c>
      <c r="H38" s="10">
        <v>119119</v>
      </c>
      <c r="I38" s="34">
        <v>172673.38099999999</v>
      </c>
      <c r="J38" s="10">
        <v>182635.05499999999</v>
      </c>
      <c r="K38" s="156">
        <v>266630.87700000004</v>
      </c>
      <c r="M38" s="75">
        <f t="shared" ref="M38:U38" si="32">C38/C36</f>
        <v>7.6146995112315013E-2</v>
      </c>
      <c r="N38" s="340">
        <f t="shared" si="32"/>
        <v>7.4759849472403384E-2</v>
      </c>
      <c r="O38" s="341">
        <f t="shared" si="32"/>
        <v>6.4773433879302914E-2</v>
      </c>
      <c r="P38" s="341">
        <f t="shared" si="32"/>
        <v>9.6966267622365418E-2</v>
      </c>
      <c r="Q38" s="341">
        <f t="shared" si="32"/>
        <v>8.4726959833086687E-2</v>
      </c>
      <c r="R38" s="342">
        <f t="shared" si="32"/>
        <v>9.2369381371191245E-2</v>
      </c>
      <c r="S38" s="342">
        <f t="shared" si="32"/>
        <v>8.2352280663171976E-2</v>
      </c>
      <c r="T38" s="165">
        <f t="shared" si="32"/>
        <v>7.7167930657075182E-2</v>
      </c>
      <c r="U38" s="18">
        <f t="shared" si="32"/>
        <v>8.2386321879676927E-2</v>
      </c>
      <c r="W38" s="103">
        <f t="shared" si="2"/>
        <v>0.45991073290940804</v>
      </c>
      <c r="X38" s="102">
        <f t="shared" si="3"/>
        <v>0.52183912226017459</v>
      </c>
    </row>
    <row r="39" spans="1:24" ht="20.100000000000001" customHeight="1" thickBot="1" x14ac:dyDescent="0.3">
      <c r="A39" s="5" t="s">
        <v>6</v>
      </c>
      <c r="B39" s="6"/>
      <c r="C39" s="12">
        <v>9967668</v>
      </c>
      <c r="D39" s="13">
        <v>10737419</v>
      </c>
      <c r="E39" s="13">
        <v>11617205</v>
      </c>
      <c r="F39" s="13">
        <v>12516191</v>
      </c>
      <c r="G39" s="35">
        <v>6007548</v>
      </c>
      <c r="H39" s="13">
        <v>5589725</v>
      </c>
      <c r="I39" s="35">
        <v>8553863.8860000037</v>
      </c>
      <c r="J39" s="13">
        <v>9225047.036000004</v>
      </c>
      <c r="K39" s="155">
        <v>12249536.908999998</v>
      </c>
      <c r="M39" s="131">
        <f t="shared" ref="M39:U39" si="33">C39/C45</f>
        <v>0.39031201410056948</v>
      </c>
      <c r="N39" s="337">
        <f t="shared" si="33"/>
        <v>0.38755790943893537</v>
      </c>
      <c r="O39" s="338">
        <f t="shared" si="33"/>
        <v>0.40015627760993427</v>
      </c>
      <c r="P39" s="338">
        <f t="shared" si="33"/>
        <v>0.3707096404479393</v>
      </c>
      <c r="Q39" s="338">
        <f t="shared" si="33"/>
        <v>0.33627350362285274</v>
      </c>
      <c r="R39" s="339">
        <f t="shared" si="33"/>
        <v>0.31737348765370588</v>
      </c>
      <c r="S39" s="339">
        <f t="shared" si="33"/>
        <v>0.31331136911795843</v>
      </c>
      <c r="T39" s="26">
        <f t="shared" si="33"/>
        <v>0.3267333599728528</v>
      </c>
      <c r="U39" s="21">
        <f t="shared" si="33"/>
        <v>0.33959926176767319</v>
      </c>
      <c r="W39" s="100">
        <f t="shared" si="2"/>
        <v>0.32785630915454039</v>
      </c>
      <c r="X39" s="126">
        <f t="shared" si="3"/>
        <v>1.2865901794820389</v>
      </c>
    </row>
    <row r="40" spans="1:24" ht="20.100000000000001" customHeight="1" x14ac:dyDescent="0.25">
      <c r="A40" s="23"/>
      <c r="B40" t="s">
        <v>84</v>
      </c>
      <c r="C40" s="9">
        <v>7747050</v>
      </c>
      <c r="D40" s="10">
        <v>8595176</v>
      </c>
      <c r="E40" s="10">
        <v>9177628</v>
      </c>
      <c r="F40" s="10">
        <v>9640990</v>
      </c>
      <c r="G40" s="34">
        <v>4686520</v>
      </c>
      <c r="H40" s="10">
        <v>4514893</v>
      </c>
      <c r="I40" s="34">
        <v>6929639.564000004</v>
      </c>
      <c r="J40" s="10">
        <v>7316785.7240000041</v>
      </c>
      <c r="K40" s="156">
        <v>9815903.713999996</v>
      </c>
      <c r="M40" s="75">
        <f t="shared" ref="M40:U40" si="34">C40/C39</f>
        <v>0.77721790091724563</v>
      </c>
      <c r="N40" s="340">
        <f t="shared" si="34"/>
        <v>0.80048808750035738</v>
      </c>
      <c r="O40" s="341">
        <f t="shared" si="34"/>
        <v>0.79000310315605171</v>
      </c>
      <c r="P40" s="341">
        <f t="shared" si="34"/>
        <v>0.77028146981777446</v>
      </c>
      <c r="Q40" s="341">
        <f t="shared" si="34"/>
        <v>0.78010529420655483</v>
      </c>
      <c r="R40" s="342">
        <f t="shared" si="34"/>
        <v>0.80771290179749455</v>
      </c>
      <c r="S40" s="342">
        <f t="shared" si="34"/>
        <v>0.81011805382379931</v>
      </c>
      <c r="T40" s="165">
        <f t="shared" si="34"/>
        <v>0.79314345991373658</v>
      </c>
      <c r="U40" s="18">
        <f t="shared" si="34"/>
        <v>0.80132855526873348</v>
      </c>
      <c r="W40" s="105">
        <f t="shared" si="2"/>
        <v>0.3415595432571657</v>
      </c>
      <c r="X40" s="102">
        <f t="shared" si="3"/>
        <v>0.81850953549968963</v>
      </c>
    </row>
    <row r="41" spans="1:24" ht="20.100000000000001" customHeight="1" thickBot="1" x14ac:dyDescent="0.3">
      <c r="A41" s="23"/>
      <c r="B41" t="s">
        <v>85</v>
      </c>
      <c r="C41" s="9">
        <v>2220618</v>
      </c>
      <c r="D41" s="10">
        <v>2142243</v>
      </c>
      <c r="E41" s="10">
        <v>2439577</v>
      </c>
      <c r="F41" s="10">
        <v>2875201</v>
      </c>
      <c r="G41" s="34">
        <v>1321028</v>
      </c>
      <c r="H41" s="10">
        <v>1074832</v>
      </c>
      <c r="I41" s="34">
        <v>1624224.321999999</v>
      </c>
      <c r="J41" s="10">
        <v>1908261.3119999992</v>
      </c>
      <c r="K41" s="156">
        <v>2433633.1950000026</v>
      </c>
      <c r="M41" s="75">
        <f t="shared" ref="M41:U41" si="35">C41/C39</f>
        <v>0.22278209908275437</v>
      </c>
      <c r="N41" s="340">
        <f t="shared" si="35"/>
        <v>0.19951191249964262</v>
      </c>
      <c r="O41" s="341">
        <f t="shared" si="35"/>
        <v>0.20999689684394826</v>
      </c>
      <c r="P41" s="341">
        <f t="shared" si="35"/>
        <v>0.22971853018222557</v>
      </c>
      <c r="Q41" s="341">
        <f t="shared" si="35"/>
        <v>0.21989470579344517</v>
      </c>
      <c r="R41" s="342">
        <f t="shared" si="35"/>
        <v>0.1922870982025055</v>
      </c>
      <c r="S41" s="342">
        <f t="shared" si="35"/>
        <v>0.18988194617620063</v>
      </c>
      <c r="T41" s="165">
        <f t="shared" si="35"/>
        <v>0.20685654008626331</v>
      </c>
      <c r="U41" s="18">
        <f t="shared" si="35"/>
        <v>0.19867144473126652</v>
      </c>
      <c r="W41" s="103">
        <f t="shared" si="2"/>
        <v>0.27531443398041472</v>
      </c>
      <c r="X41" s="102">
        <f t="shared" si="3"/>
        <v>-0.81850953549967853</v>
      </c>
    </row>
    <row r="42" spans="1:24" ht="20.100000000000001" customHeight="1" thickBot="1" x14ac:dyDescent="0.3">
      <c r="A42" s="5" t="s">
        <v>7</v>
      </c>
      <c r="B42" s="6"/>
      <c r="C42" s="12">
        <v>193958</v>
      </c>
      <c r="D42" s="13">
        <v>292407</v>
      </c>
      <c r="E42" s="13">
        <v>385323</v>
      </c>
      <c r="F42" s="13">
        <v>311761</v>
      </c>
      <c r="G42" s="35">
        <v>127623</v>
      </c>
      <c r="H42" s="13">
        <v>107274</v>
      </c>
      <c r="I42" s="35">
        <v>174169.45300000001</v>
      </c>
      <c r="J42" s="13">
        <v>183179.85200000001</v>
      </c>
      <c r="K42" s="155">
        <v>271536.49400000006</v>
      </c>
      <c r="M42" s="131">
        <f t="shared" ref="M42:U42" si="36">C42/C45</f>
        <v>7.5949698195122723E-3</v>
      </c>
      <c r="N42" s="337">
        <f t="shared" si="36"/>
        <v>1.0554179326084859E-2</v>
      </c>
      <c r="O42" s="338">
        <f t="shared" si="36"/>
        <v>1.3272505508639358E-2</v>
      </c>
      <c r="P42" s="338">
        <f t="shared" si="36"/>
        <v>9.2338642176114129E-3</v>
      </c>
      <c r="Q42" s="338">
        <f t="shared" si="36"/>
        <v>7.1437187606090431E-3</v>
      </c>
      <c r="R42" s="339">
        <f t="shared" si="36"/>
        <v>6.0908047380798958E-3</v>
      </c>
      <c r="S42" s="339">
        <f t="shared" si="36"/>
        <v>6.3794877385492102E-3</v>
      </c>
      <c r="T42" s="26">
        <f t="shared" si="36"/>
        <v>6.4878767869395474E-3</v>
      </c>
      <c r="U42" s="21">
        <f t="shared" si="36"/>
        <v>7.5279248179276831E-3</v>
      </c>
      <c r="W42" s="62">
        <f t="shared" si="2"/>
        <v>0.48234912865853852</v>
      </c>
      <c r="X42" s="126">
        <f t="shared" si="3"/>
        <v>0.10400480309881358</v>
      </c>
    </row>
    <row r="43" spans="1:24" ht="20.100000000000001" customHeight="1" x14ac:dyDescent="0.25">
      <c r="A43" s="23"/>
      <c r="B43" t="s">
        <v>84</v>
      </c>
      <c r="C43" s="9">
        <v>189421</v>
      </c>
      <c r="D43" s="10">
        <v>287006</v>
      </c>
      <c r="E43" s="10">
        <v>380934</v>
      </c>
      <c r="F43" s="10">
        <v>306722</v>
      </c>
      <c r="G43" s="34">
        <v>124443</v>
      </c>
      <c r="H43" s="10">
        <v>106586</v>
      </c>
      <c r="I43" s="34">
        <v>164772.61600000001</v>
      </c>
      <c r="J43" s="10">
        <v>181181.266</v>
      </c>
      <c r="K43" s="156">
        <v>268390.02300000004</v>
      </c>
      <c r="M43" s="75">
        <f t="shared" ref="M43:U43" si="37">C43/C42</f>
        <v>0.97660833788758394</v>
      </c>
      <c r="N43" s="340">
        <f t="shared" si="37"/>
        <v>0.98152916995831152</v>
      </c>
      <c r="O43" s="341">
        <f t="shared" si="37"/>
        <v>0.98860955613861612</v>
      </c>
      <c r="P43" s="341">
        <f t="shared" si="37"/>
        <v>0.98383697768482914</v>
      </c>
      <c r="Q43" s="341">
        <f t="shared" si="37"/>
        <v>0.97508286123974519</v>
      </c>
      <c r="R43" s="342">
        <f t="shared" si="37"/>
        <v>0.99358651677013998</v>
      </c>
      <c r="S43" s="342">
        <f t="shared" si="37"/>
        <v>0.9460477320325511</v>
      </c>
      <c r="T43" s="165">
        <f t="shared" si="37"/>
        <v>0.98908948785481055</v>
      </c>
      <c r="U43" s="18">
        <f t="shared" si="37"/>
        <v>0.98841234578214732</v>
      </c>
      <c r="W43" s="105">
        <f t="shared" si="2"/>
        <v>0.48133429534596606</v>
      </c>
      <c r="X43" s="102">
        <f t="shared" si="3"/>
        <v>-6.7714207266322823E-2</v>
      </c>
    </row>
    <row r="44" spans="1:24" ht="20.100000000000001" customHeight="1" thickBot="1" x14ac:dyDescent="0.3">
      <c r="A44" s="23"/>
      <c r="B44" t="s">
        <v>85</v>
      </c>
      <c r="C44" s="9">
        <v>4537</v>
      </c>
      <c r="D44" s="10">
        <v>5401</v>
      </c>
      <c r="E44" s="10">
        <v>4389</v>
      </c>
      <c r="F44" s="10">
        <v>5039</v>
      </c>
      <c r="G44" s="34">
        <v>3180</v>
      </c>
      <c r="H44" s="10">
        <v>688</v>
      </c>
      <c r="I44" s="34">
        <v>9396.8369999999995</v>
      </c>
      <c r="J44" s="32">
        <v>1998.586</v>
      </c>
      <c r="K44" s="156">
        <v>3146.471</v>
      </c>
      <c r="M44" s="75">
        <f t="shared" ref="M44:U44" si="38">C44/C42</f>
        <v>2.3391662112416091E-2</v>
      </c>
      <c r="N44" s="343">
        <f t="shared" si="38"/>
        <v>1.8470830041688469E-2</v>
      </c>
      <c r="O44" s="344">
        <f t="shared" si="38"/>
        <v>1.1390443861383825E-2</v>
      </c>
      <c r="P44" s="344">
        <f t="shared" si="38"/>
        <v>1.6163022315170916E-2</v>
      </c>
      <c r="Q44" s="344">
        <f t="shared" si="38"/>
        <v>2.4917138760254812E-2</v>
      </c>
      <c r="R44" s="345">
        <f t="shared" si="38"/>
        <v>6.4134832298599845E-3</v>
      </c>
      <c r="S44" s="345">
        <f t="shared" si="38"/>
        <v>5.3952267967448911E-2</v>
      </c>
      <c r="T44" s="165">
        <f t="shared" si="38"/>
        <v>1.0910512145189417E-2</v>
      </c>
      <c r="U44" s="92">
        <f t="shared" si="38"/>
        <v>1.158765421785257E-2</v>
      </c>
      <c r="W44" s="103">
        <f t="shared" si="2"/>
        <v>0.57434856443505555</v>
      </c>
      <c r="X44" s="102">
        <f t="shared" si="3"/>
        <v>6.7714207266315357E-2</v>
      </c>
    </row>
    <row r="45" spans="1:24" ht="20.100000000000001" customHeight="1" thickBot="1" x14ac:dyDescent="0.3">
      <c r="A45" s="72" t="s">
        <v>20</v>
      </c>
      <c r="B45" s="98"/>
      <c r="C45" s="81">
        <f t="shared" ref="C45:F46" si="39">C7+C10+C13+C16+C18+C21+C24+C27+C30+C33+C36+C39+C42</f>
        <v>25537692</v>
      </c>
      <c r="D45" s="82">
        <f t="shared" si="39"/>
        <v>27705328</v>
      </c>
      <c r="E45" s="82">
        <f t="shared" si="39"/>
        <v>29031670</v>
      </c>
      <c r="F45" s="82">
        <f t="shared" si="39"/>
        <v>33762788</v>
      </c>
      <c r="G45" s="82">
        <f t="shared" ref="G45" si="40">G7+G10+G13+G16+G18+G21+G24+G27+G30+G33+G36+G39+G42</f>
        <v>17865065</v>
      </c>
      <c r="H45" s="82">
        <f>H7+H10+H13+H16+H18+H21+H24+H27+H30+H33+H36+H39+H42</f>
        <v>17612451</v>
      </c>
      <c r="I45" s="82">
        <f t="shared" ref="I45:K45" si="41">I7+I10+I13+I16+I18+I21+I24+I27+I30+I33+I36+I39+I42</f>
        <v>27301479.388000004</v>
      </c>
      <c r="J45" s="82">
        <f t="shared" si="41"/>
        <v>28234175.527000006</v>
      </c>
      <c r="K45" s="82">
        <f t="shared" si="41"/>
        <v>36070564.008999988</v>
      </c>
      <c r="M45" s="87">
        <f>M7+M10+M13+M16+M18+M21+M24+M27+M30+M33+M36+M39+M42</f>
        <v>1</v>
      </c>
      <c r="N45" s="83">
        <f t="shared" ref="N45:T45" si="42">N7+N10+N13+N16+N18+N21+N24+N27+N30+N33+N36+N39+N42</f>
        <v>0.99999999999999978</v>
      </c>
      <c r="O45" s="83">
        <f t="shared" si="42"/>
        <v>1</v>
      </c>
      <c r="P45" s="83">
        <f t="shared" si="42"/>
        <v>1</v>
      </c>
      <c r="Q45" s="83">
        <f t="shared" ref="Q45:R45" si="43">Q7+Q10+Q13+Q16+Q18+Q21+Q24+Q27+Q30+Q33+Q36+Q39+Q42</f>
        <v>1.0000000000000002</v>
      </c>
      <c r="R45" s="83">
        <f t="shared" si="43"/>
        <v>0.99999999999999989</v>
      </c>
      <c r="S45" s="83">
        <f t="shared" ref="S45" si="44">S7+S10+S13+S16+S18+S21+S24+S27+S30+S33+S36+S39+S42</f>
        <v>1</v>
      </c>
      <c r="T45" s="83">
        <f t="shared" si="42"/>
        <v>1</v>
      </c>
      <c r="U45" s="348">
        <f>U7+U10+U13+U16+U18+U21+U24+U27+U30+U33+U36+U39+U42</f>
        <v>1.0000000000000002</v>
      </c>
      <c r="W45" s="91">
        <f t="shared" si="2"/>
        <v>0.27754975435730844</v>
      </c>
      <c r="X45" s="129">
        <f t="shared" si="3"/>
        <v>2.2204460492503131E-14</v>
      </c>
    </row>
    <row r="46" spans="1:24" ht="20.100000000000001" customHeight="1" x14ac:dyDescent="0.25">
      <c r="A46" s="23"/>
      <c r="B46" t="s">
        <v>84</v>
      </c>
      <c r="C46" s="279">
        <f t="shared" si="39"/>
        <v>13525843</v>
      </c>
      <c r="D46" s="280">
        <f t="shared" si="39"/>
        <v>14240476</v>
      </c>
      <c r="E46" s="280">
        <f t="shared" si="39"/>
        <v>15953957</v>
      </c>
      <c r="F46" s="280">
        <f t="shared" si="39"/>
        <v>18481841</v>
      </c>
      <c r="G46" s="280">
        <f t="shared" ref="G46" si="45">G8+G11+G14+G17+G19+G22+G25+G28+G31+G34+G37+G40+G43</f>
        <v>9386857</v>
      </c>
      <c r="H46" s="280">
        <f>H8+H11+H14+H17+H19+H22+H25+H28+H31+H34+H37+H40+H43</f>
        <v>9273276</v>
      </c>
      <c r="I46" s="280">
        <f t="shared" ref="I46:J46" si="46">I8+I11+I14+I17+I19+I22+I25+I28+I31+I34+I37+I40+I43</f>
        <v>14427810.685000002</v>
      </c>
      <c r="J46" s="280">
        <f t="shared" si="46"/>
        <v>14382692.947000002</v>
      </c>
      <c r="K46" s="177">
        <f t="shared" ref="K46" si="47">K8+K11+K14+K17+K19+K22+K25+K28+K31+K34+K37+K40+K43</f>
        <v>17762722.344999991</v>
      </c>
      <c r="M46" s="75">
        <f t="shared" ref="M46:U46" si="48">C46/C45</f>
        <v>0.52964234199394367</v>
      </c>
      <c r="N46" s="77">
        <f t="shared" si="48"/>
        <v>0.51399774079556104</v>
      </c>
      <c r="O46" s="77">
        <f t="shared" si="48"/>
        <v>0.54953631671894865</v>
      </c>
      <c r="P46" s="77">
        <f t="shared" si="48"/>
        <v>0.54740269079674342</v>
      </c>
      <c r="Q46" s="77">
        <f t="shared" si="48"/>
        <v>0.52543088984003139</v>
      </c>
      <c r="R46" s="77">
        <f t="shared" si="48"/>
        <v>0.52651820010741268</v>
      </c>
      <c r="S46" s="77">
        <f t="shared" si="48"/>
        <v>0.52846259647532334</v>
      </c>
      <c r="T46" s="346">
        <f t="shared" si="48"/>
        <v>0.50940722293257701</v>
      </c>
      <c r="U46" s="76">
        <f t="shared" si="48"/>
        <v>0.49244370951804367</v>
      </c>
      <c r="W46" s="105">
        <f t="shared" si="2"/>
        <v>0.23500671330851211</v>
      </c>
      <c r="X46" s="102">
        <f t="shared" si="3"/>
        <v>-1.6963513414533338</v>
      </c>
    </row>
    <row r="47" spans="1:24" ht="20.100000000000001" customHeight="1" thickBot="1" x14ac:dyDescent="0.3">
      <c r="A47" s="30"/>
      <c r="B47" s="24" t="s">
        <v>85</v>
      </c>
      <c r="C47" s="31">
        <f t="shared" ref="C47:F47" si="49">C9+C12+C15+C20+C23+C26+C29+C32+C35+C38+C41+C44</f>
        <v>12011849</v>
      </c>
      <c r="D47" s="32">
        <f t="shared" si="49"/>
        <v>13464852</v>
      </c>
      <c r="E47" s="32">
        <f t="shared" si="49"/>
        <v>13077713</v>
      </c>
      <c r="F47" s="32">
        <f t="shared" si="49"/>
        <v>15280947</v>
      </c>
      <c r="G47" s="32">
        <f t="shared" ref="G47" si="50">G9+G12+G15+G20+G23+G26+G29+G32+G35+G38+G41+G44</f>
        <v>8478208</v>
      </c>
      <c r="H47" s="32">
        <f>H9+H12+H15+H20+H23+H26+H29+H32+H35+H38+H41+H44</f>
        <v>8339175</v>
      </c>
      <c r="I47" s="32">
        <f t="shared" ref="I47:J47" si="51">I9+I12+I15+I20+I23+I26+I29+I32+I35+I38+I41+I44</f>
        <v>12873668.702999996</v>
      </c>
      <c r="J47" s="32">
        <f t="shared" si="51"/>
        <v>13851482.58</v>
      </c>
      <c r="K47" s="157">
        <f t="shared" ref="K47" si="52">K9+K12+K15+K20+K23+K26+K29+K32+K35+K38+K41+K44</f>
        <v>18307841.664000001</v>
      </c>
      <c r="M47" s="143">
        <f t="shared" ref="M47:U47" si="53">C47/C45</f>
        <v>0.47035765800605628</v>
      </c>
      <c r="N47" s="78">
        <f t="shared" si="53"/>
        <v>0.48600225920443896</v>
      </c>
      <c r="O47" s="78">
        <f t="shared" si="53"/>
        <v>0.45046368328105135</v>
      </c>
      <c r="P47" s="78">
        <f t="shared" si="53"/>
        <v>0.45259730920325658</v>
      </c>
      <c r="Q47" s="78">
        <f t="shared" si="53"/>
        <v>0.47456911015996861</v>
      </c>
      <c r="R47" s="78">
        <f t="shared" si="53"/>
        <v>0.47348179989258737</v>
      </c>
      <c r="S47" s="78">
        <f t="shared" si="53"/>
        <v>0.47153740352467649</v>
      </c>
      <c r="T47" s="347">
        <f t="shared" si="53"/>
        <v>0.49059277706742282</v>
      </c>
      <c r="U47" s="217">
        <f t="shared" si="53"/>
        <v>0.50755629048195638</v>
      </c>
      <c r="W47" s="103">
        <f t="shared" si="2"/>
        <v>0.32172433948944118</v>
      </c>
      <c r="X47" s="104">
        <f t="shared" si="3"/>
        <v>1.696351341453356</v>
      </c>
    </row>
    <row r="50" spans="1:24" x14ac:dyDescent="0.25">
      <c r="A50" s="1" t="s">
        <v>22</v>
      </c>
      <c r="M50" s="1" t="s">
        <v>24</v>
      </c>
      <c r="W50" s="1" t="str">
        <f>W3</f>
        <v>VARIAÇÃO (JAN-DEZ)</v>
      </c>
    </row>
    <row r="51" spans="1:24" ht="15.75" thickBot="1" x14ac:dyDescent="0.3"/>
    <row r="52" spans="1:24" ht="24" customHeight="1" x14ac:dyDescent="0.25">
      <c r="A52" s="420" t="s">
        <v>36</v>
      </c>
      <c r="B52" s="450"/>
      <c r="C52" s="422">
        <v>2016</v>
      </c>
      <c r="D52" s="424">
        <v>2017</v>
      </c>
      <c r="E52" s="426">
        <v>2018</v>
      </c>
      <c r="F52" s="424">
        <v>2019</v>
      </c>
      <c r="G52" s="424">
        <v>2020</v>
      </c>
      <c r="H52" s="424">
        <v>2021</v>
      </c>
      <c r="I52" s="424">
        <v>2022</v>
      </c>
      <c r="J52" s="426">
        <v>2023</v>
      </c>
      <c r="K52" s="460">
        <v>2024</v>
      </c>
      <c r="M52" s="466">
        <v>2016</v>
      </c>
      <c r="N52" s="424">
        <v>2017</v>
      </c>
      <c r="O52" s="424">
        <v>2018</v>
      </c>
      <c r="P52" s="428">
        <v>2019</v>
      </c>
      <c r="Q52" s="432">
        <v>2020</v>
      </c>
      <c r="R52" s="428">
        <v>2021</v>
      </c>
      <c r="S52" s="432">
        <v>2022</v>
      </c>
      <c r="T52" s="428">
        <v>2023</v>
      </c>
      <c r="U52" s="440">
        <v>2024</v>
      </c>
      <c r="W52" s="464" t="s">
        <v>86</v>
      </c>
      <c r="X52" s="465"/>
    </row>
    <row r="53" spans="1:24" ht="21.75" customHeight="1" thickBot="1" x14ac:dyDescent="0.3">
      <c r="A53" s="451"/>
      <c r="B53" s="452"/>
      <c r="C53" s="453">
        <v>2016</v>
      </c>
      <c r="D53" s="444">
        <v>2017</v>
      </c>
      <c r="E53" s="449"/>
      <c r="F53" s="444"/>
      <c r="G53" s="444"/>
      <c r="H53" s="444">
        <v>2018</v>
      </c>
      <c r="I53" s="444"/>
      <c r="J53" s="449"/>
      <c r="K53" s="461"/>
      <c r="M53" s="467"/>
      <c r="N53" s="444"/>
      <c r="O53" s="444"/>
      <c r="P53" s="469"/>
      <c r="Q53" s="476"/>
      <c r="R53" s="469"/>
      <c r="S53" s="476"/>
      <c r="T53" s="469"/>
      <c r="U53" s="463"/>
      <c r="W53" s="127" t="s">
        <v>0</v>
      </c>
      <c r="X53" s="128" t="s">
        <v>37</v>
      </c>
    </row>
    <row r="54" spans="1:24" ht="20.100000000000001" customHeight="1" thickBot="1" x14ac:dyDescent="0.3">
      <c r="A54" s="5" t="s">
        <v>10</v>
      </c>
      <c r="B54" s="6"/>
      <c r="C54" s="12">
        <v>39218341</v>
      </c>
      <c r="D54" s="13">
        <v>48114799</v>
      </c>
      <c r="E54" s="13">
        <v>49046966</v>
      </c>
      <c r="F54" s="13">
        <v>53546141</v>
      </c>
      <c r="G54" s="13">
        <v>29556331</v>
      </c>
      <c r="H54" s="13">
        <v>30198890</v>
      </c>
      <c r="I54" s="35">
        <v>49107448.026999995</v>
      </c>
      <c r="J54" s="13">
        <v>56915431.422000006</v>
      </c>
      <c r="K54" s="155">
        <v>83879702.149000004</v>
      </c>
      <c r="M54" s="131">
        <f t="shared" ref="M54:U54" si="54">C54/C92</f>
        <v>0.15591700650219709</v>
      </c>
      <c r="N54" s="131">
        <f t="shared" si="54"/>
        <v>0.16680384345256438</v>
      </c>
      <c r="O54" s="131">
        <f t="shared" si="54"/>
        <v>0.15623242097362919</v>
      </c>
      <c r="P54" s="131">
        <f t="shared" si="54"/>
        <v>0.15243562295718163</v>
      </c>
      <c r="Q54" s="131">
        <f t="shared" si="54"/>
        <v>0.15802169215331374</v>
      </c>
      <c r="R54" s="131">
        <f t="shared" si="54"/>
        <v>0.16094193632502204</v>
      </c>
      <c r="S54" s="131">
        <f t="shared" si="54"/>
        <v>0.15831259935198333</v>
      </c>
      <c r="T54" s="131">
        <f t="shared" si="54"/>
        <v>0.16622439776864789</v>
      </c>
      <c r="U54" s="289">
        <f t="shared" si="54"/>
        <v>0.17086250560745181</v>
      </c>
      <c r="W54" s="100">
        <f>(K54-J54)/J54</f>
        <v>0.47376028000338183</v>
      </c>
      <c r="X54" s="99">
        <f>(U54-T54)*100</f>
        <v>0.46381078388039176</v>
      </c>
    </row>
    <row r="55" spans="1:24" ht="20.100000000000001" customHeight="1" x14ac:dyDescent="0.25">
      <c r="A55" s="23"/>
      <c r="B55" t="s">
        <v>84</v>
      </c>
      <c r="C55" s="9">
        <v>1318335</v>
      </c>
      <c r="D55" s="10">
        <v>1066465</v>
      </c>
      <c r="E55" s="10">
        <v>2255810</v>
      </c>
      <c r="F55" s="10">
        <v>2498668</v>
      </c>
      <c r="G55" s="10">
        <v>1363575</v>
      </c>
      <c r="H55" s="10">
        <v>3136716</v>
      </c>
      <c r="I55" s="34">
        <v>4754682.2969999984</v>
      </c>
      <c r="J55" s="10">
        <v>5452436.0809999993</v>
      </c>
      <c r="K55" s="156">
        <v>6681637.9450000031</v>
      </c>
      <c r="M55" s="75">
        <f t="shared" ref="M55:U55" si="55">C55/C54</f>
        <v>3.3615266897699725E-2</v>
      </c>
      <c r="N55" s="75">
        <f t="shared" si="55"/>
        <v>2.2165009979569904E-2</v>
      </c>
      <c r="O55" s="75">
        <f t="shared" si="55"/>
        <v>4.5992855093218203E-2</v>
      </c>
      <c r="P55" s="75">
        <f t="shared" si="55"/>
        <v>4.6663829611922919E-2</v>
      </c>
      <c r="Q55" s="75">
        <f t="shared" si="55"/>
        <v>4.6134785809510657E-2</v>
      </c>
      <c r="R55" s="75">
        <f t="shared" si="55"/>
        <v>0.10386858589835586</v>
      </c>
      <c r="S55" s="75">
        <f t="shared" si="55"/>
        <v>9.6822019633066747E-2</v>
      </c>
      <c r="T55" s="75">
        <f t="shared" si="55"/>
        <v>9.5798906285588181E-2</v>
      </c>
      <c r="U55" s="290">
        <f t="shared" si="55"/>
        <v>7.9657387589801551E-2</v>
      </c>
      <c r="W55" s="105">
        <f t="shared" ref="W55:W94" si="56">(K55-J55)/J55</f>
        <v>0.22544085721305018</v>
      </c>
      <c r="X55" s="102">
        <f t="shared" ref="X55:X94" si="57">(U55-T55)*100</f>
        <v>-1.614151869578663</v>
      </c>
    </row>
    <row r="56" spans="1:24" ht="20.100000000000001" customHeight="1" thickBot="1" x14ac:dyDescent="0.3">
      <c r="A56" s="23"/>
      <c r="B56" t="s">
        <v>85</v>
      </c>
      <c r="C56" s="9">
        <v>37900006</v>
      </c>
      <c r="D56" s="10">
        <v>47048334</v>
      </c>
      <c r="E56" s="10">
        <v>46791156</v>
      </c>
      <c r="F56" s="10">
        <v>51047473</v>
      </c>
      <c r="G56" s="10">
        <v>28192756</v>
      </c>
      <c r="H56" s="10">
        <v>27062174</v>
      </c>
      <c r="I56" s="34">
        <v>44352765.729999997</v>
      </c>
      <c r="J56" s="10">
        <v>51462995.341000006</v>
      </c>
      <c r="K56" s="156">
        <v>77198064.203999996</v>
      </c>
      <c r="M56" s="75">
        <f t="shared" ref="M56:U56" si="58">C56/C54</f>
        <v>0.96638473310230022</v>
      </c>
      <c r="N56" s="75">
        <f t="shared" si="58"/>
        <v>0.97783499002043006</v>
      </c>
      <c r="O56" s="75">
        <f t="shared" si="58"/>
        <v>0.95400714490678185</v>
      </c>
      <c r="P56" s="75">
        <f t="shared" si="58"/>
        <v>0.95333617038807705</v>
      </c>
      <c r="Q56" s="75">
        <f t="shared" si="58"/>
        <v>0.95386521419048931</v>
      </c>
      <c r="R56" s="75">
        <f t="shared" si="58"/>
        <v>0.8961314141016441</v>
      </c>
      <c r="S56" s="75">
        <f t="shared" si="58"/>
        <v>0.90317798036693331</v>
      </c>
      <c r="T56" s="75">
        <f t="shared" si="58"/>
        <v>0.90420109371441182</v>
      </c>
      <c r="U56" s="290">
        <f t="shared" si="58"/>
        <v>0.92034261241019844</v>
      </c>
      <c r="W56" s="103">
        <f t="shared" si="56"/>
        <v>0.50006939340542311</v>
      </c>
      <c r="X56" s="102">
        <f t="shared" si="57"/>
        <v>1.6141518695786616</v>
      </c>
    </row>
    <row r="57" spans="1:24" ht="20.100000000000001" customHeight="1" thickBot="1" x14ac:dyDescent="0.3">
      <c r="A57" s="5" t="s">
        <v>17</v>
      </c>
      <c r="B57" s="6"/>
      <c r="C57" s="12">
        <v>1924359</v>
      </c>
      <c r="D57" s="13">
        <v>2915898</v>
      </c>
      <c r="E57" s="13">
        <v>1715135</v>
      </c>
      <c r="F57" s="13">
        <v>1891261</v>
      </c>
      <c r="G57" s="13">
        <v>999405</v>
      </c>
      <c r="H57" s="13">
        <v>873317</v>
      </c>
      <c r="I57" s="35">
        <v>1442125.8470000005</v>
      </c>
      <c r="J57" s="13">
        <v>1621309.7000000002</v>
      </c>
      <c r="K57" s="155">
        <v>1936770.4439999997</v>
      </c>
      <c r="M57" s="131">
        <f t="shared" ref="M57:U57" si="59">C57/C92</f>
        <v>7.6505096101735018E-3</v>
      </c>
      <c r="N57" s="131">
        <f t="shared" si="59"/>
        <v>1.010880235653994E-2</v>
      </c>
      <c r="O57" s="131">
        <f t="shared" si="59"/>
        <v>5.4633286255995018E-3</v>
      </c>
      <c r="P57" s="131">
        <f t="shared" si="59"/>
        <v>5.3840583714449622E-3</v>
      </c>
      <c r="Q57" s="131">
        <f t="shared" si="59"/>
        <v>5.3432771898001318E-3</v>
      </c>
      <c r="R57" s="131">
        <f t="shared" si="59"/>
        <v>4.6542548088873226E-3</v>
      </c>
      <c r="S57" s="131">
        <f t="shared" si="59"/>
        <v>4.6491255523138635E-3</v>
      </c>
      <c r="T57" s="131">
        <f t="shared" si="59"/>
        <v>4.7351170279418212E-3</v>
      </c>
      <c r="U57" s="289">
        <f t="shared" si="59"/>
        <v>3.9451910577896826E-3</v>
      </c>
      <c r="W57" s="100">
        <f t="shared" si="56"/>
        <v>0.19457155162890807</v>
      </c>
      <c r="X57" s="99">
        <f t="shared" si="57"/>
        <v>-7.899259701521387E-2</v>
      </c>
    </row>
    <row r="58" spans="1:24" ht="20.100000000000001" customHeight="1" x14ac:dyDescent="0.25">
      <c r="A58" s="23"/>
      <c r="B58" t="s">
        <v>84</v>
      </c>
      <c r="C58" s="9">
        <v>1906735</v>
      </c>
      <c r="D58" s="10">
        <v>2806443</v>
      </c>
      <c r="E58" s="10">
        <v>1423090</v>
      </c>
      <c r="F58" s="10">
        <v>1302747</v>
      </c>
      <c r="G58" s="10">
        <v>682544</v>
      </c>
      <c r="H58" s="10">
        <v>519185</v>
      </c>
      <c r="I58" s="34">
        <v>924246.90400000056</v>
      </c>
      <c r="J58" s="10">
        <v>1037499.1830000002</v>
      </c>
      <c r="K58" s="156">
        <v>1081329.2119999998</v>
      </c>
      <c r="M58" s="75">
        <f t="shared" ref="M58:U58" si="60">C58/C57</f>
        <v>0.99084162570497503</v>
      </c>
      <c r="N58" s="75">
        <f t="shared" si="60"/>
        <v>0.96246267873567592</v>
      </c>
      <c r="O58" s="75">
        <f t="shared" si="60"/>
        <v>0.82972477385162102</v>
      </c>
      <c r="P58" s="75">
        <f t="shared" si="60"/>
        <v>0.68882454616258681</v>
      </c>
      <c r="Q58" s="75">
        <f t="shared" si="60"/>
        <v>0.68295035546149963</v>
      </c>
      <c r="R58" s="75">
        <f t="shared" si="60"/>
        <v>0.59449775969092555</v>
      </c>
      <c r="S58" s="75">
        <f t="shared" si="60"/>
        <v>0.64089199005945019</v>
      </c>
      <c r="T58" s="75">
        <f t="shared" si="60"/>
        <v>0.63991425142278502</v>
      </c>
      <c r="U58" s="290">
        <f t="shared" si="60"/>
        <v>0.55831563071911483</v>
      </c>
      <c r="W58" s="105">
        <f t="shared" si="56"/>
        <v>4.224584435166695E-2</v>
      </c>
      <c r="X58" s="102">
        <f t="shared" si="57"/>
        <v>-8.1598620703670193</v>
      </c>
    </row>
    <row r="59" spans="1:24" ht="20.100000000000001" customHeight="1" thickBot="1" x14ac:dyDescent="0.3">
      <c r="A59" s="23"/>
      <c r="B59" t="s">
        <v>85</v>
      </c>
      <c r="C59" s="9">
        <v>17624</v>
      </c>
      <c r="D59" s="10">
        <v>109455</v>
      </c>
      <c r="E59" s="10">
        <v>292045</v>
      </c>
      <c r="F59" s="10">
        <v>588514</v>
      </c>
      <c r="G59" s="10">
        <v>316861</v>
      </c>
      <c r="H59" s="10">
        <v>354132</v>
      </c>
      <c r="I59" s="34">
        <v>517878.94300000003</v>
      </c>
      <c r="J59" s="10">
        <v>583810.51699999999</v>
      </c>
      <c r="K59" s="156">
        <v>855441.23199999984</v>
      </c>
      <c r="M59" s="75">
        <f t="shared" ref="M59:U59" si="61">C59/C57</f>
        <v>9.1583742950249927E-3</v>
      </c>
      <c r="N59" s="75">
        <f t="shared" si="61"/>
        <v>3.7537321264324061E-2</v>
      </c>
      <c r="O59" s="75">
        <f t="shared" si="61"/>
        <v>0.17027522614837898</v>
      </c>
      <c r="P59" s="75">
        <f t="shared" si="61"/>
        <v>0.31117545383741324</v>
      </c>
      <c r="Q59" s="75">
        <f t="shared" si="61"/>
        <v>0.31704964453850043</v>
      </c>
      <c r="R59" s="75">
        <f t="shared" si="61"/>
        <v>0.4055022403090745</v>
      </c>
      <c r="S59" s="75">
        <f t="shared" si="61"/>
        <v>0.35910800994054981</v>
      </c>
      <c r="T59" s="75">
        <f t="shared" si="61"/>
        <v>0.36008574857721504</v>
      </c>
      <c r="U59" s="290">
        <f t="shared" si="61"/>
        <v>0.44168436928088523</v>
      </c>
      <c r="W59" s="103">
        <f t="shared" si="56"/>
        <v>0.46527204819093704</v>
      </c>
      <c r="X59" s="102">
        <f t="shared" si="57"/>
        <v>8.1598620703670193</v>
      </c>
    </row>
    <row r="60" spans="1:24" ht="20.100000000000001" customHeight="1" thickBot="1" x14ac:dyDescent="0.3">
      <c r="A60" s="5" t="s">
        <v>14</v>
      </c>
      <c r="B60" s="6"/>
      <c r="C60" s="12">
        <v>45568148</v>
      </c>
      <c r="D60" s="13">
        <v>61332118</v>
      </c>
      <c r="E60" s="13">
        <v>64429780</v>
      </c>
      <c r="F60" s="13">
        <v>74767147</v>
      </c>
      <c r="G60" s="13">
        <v>44240397</v>
      </c>
      <c r="H60" s="13">
        <v>46476357</v>
      </c>
      <c r="I60" s="35">
        <v>76607549.681000009</v>
      </c>
      <c r="J60" s="13">
        <v>81467125.676999986</v>
      </c>
      <c r="K60" s="155">
        <v>118020338.74100001</v>
      </c>
      <c r="M60" s="131">
        <f t="shared" ref="M60:U60" si="62">C60/C92</f>
        <v>0.181161391503253</v>
      </c>
      <c r="N60" s="131">
        <f t="shared" si="62"/>
        <v>0.21262549614903734</v>
      </c>
      <c r="O60" s="131">
        <f t="shared" si="62"/>
        <v>0.20523227700156449</v>
      </c>
      <c r="P60" s="131">
        <f t="shared" si="62"/>
        <v>0.21284776861279647</v>
      </c>
      <c r="Q60" s="131">
        <f t="shared" si="62"/>
        <v>0.23652943917411076</v>
      </c>
      <c r="R60" s="131">
        <f t="shared" si="62"/>
        <v>0.24769105384048862</v>
      </c>
      <c r="S60" s="131">
        <f t="shared" si="62"/>
        <v>0.24696743176955954</v>
      </c>
      <c r="T60" s="131">
        <f t="shared" si="62"/>
        <v>0.2379288633199684</v>
      </c>
      <c r="U60" s="289">
        <f t="shared" si="62"/>
        <v>0.24040680013511329</v>
      </c>
      <c r="W60" s="100">
        <f t="shared" si="56"/>
        <v>0.44868666667983137</v>
      </c>
      <c r="X60" s="99">
        <f t="shared" si="57"/>
        <v>0.24779368151448822</v>
      </c>
    </row>
    <row r="61" spans="1:24" ht="20.100000000000001" customHeight="1" x14ac:dyDescent="0.25">
      <c r="A61" s="23"/>
      <c r="B61" t="s">
        <v>84</v>
      </c>
      <c r="C61" s="9">
        <v>4042105</v>
      </c>
      <c r="D61" s="10">
        <v>3394621</v>
      </c>
      <c r="E61" s="10">
        <v>2829257</v>
      </c>
      <c r="F61" s="10">
        <v>1593305</v>
      </c>
      <c r="G61" s="10">
        <v>712835</v>
      </c>
      <c r="H61" s="10">
        <v>1006075</v>
      </c>
      <c r="I61" s="34">
        <v>1816585.1779999998</v>
      </c>
      <c r="J61" s="10">
        <v>1788599.7320000003</v>
      </c>
      <c r="K61" s="156">
        <v>1562179.4320000005</v>
      </c>
      <c r="M61" s="75">
        <f t="shared" ref="M61:U61" si="63">C61/C60</f>
        <v>8.8704614460082945E-2</v>
      </c>
      <c r="N61" s="75">
        <f t="shared" si="63"/>
        <v>5.5348178257923521E-2</v>
      </c>
      <c r="O61" s="75">
        <f t="shared" si="63"/>
        <v>4.3912256102690402E-2</v>
      </c>
      <c r="P61" s="75">
        <f t="shared" si="63"/>
        <v>2.1310228675704316E-2</v>
      </c>
      <c r="Q61" s="75">
        <f t="shared" si="63"/>
        <v>1.6112762279235422E-2</v>
      </c>
      <c r="R61" s="75">
        <f t="shared" si="63"/>
        <v>2.1647027971663096E-2</v>
      </c>
      <c r="S61" s="75">
        <f t="shared" si="63"/>
        <v>2.3712874064820064E-2</v>
      </c>
      <c r="T61" s="75">
        <f t="shared" si="63"/>
        <v>2.1954864825984188E-2</v>
      </c>
      <c r="U61" s="290">
        <f t="shared" si="63"/>
        <v>1.3236527268645288E-2</v>
      </c>
      <c r="W61" s="105">
        <f t="shared" si="56"/>
        <v>-0.12659081623970622</v>
      </c>
      <c r="X61" s="102">
        <f t="shared" si="57"/>
        <v>-0.87183375573388999</v>
      </c>
    </row>
    <row r="62" spans="1:24" ht="20.100000000000001" customHeight="1" thickBot="1" x14ac:dyDescent="0.3">
      <c r="A62" s="23"/>
      <c r="B62" t="s">
        <v>85</v>
      </c>
      <c r="C62" s="9">
        <v>41526043</v>
      </c>
      <c r="D62" s="10">
        <v>57937497</v>
      </c>
      <c r="E62" s="10">
        <v>61600523</v>
      </c>
      <c r="F62" s="10">
        <v>73173842</v>
      </c>
      <c r="G62" s="10">
        <v>43527562</v>
      </c>
      <c r="H62" s="10">
        <v>45470282</v>
      </c>
      <c r="I62" s="34">
        <v>74790964.503000006</v>
      </c>
      <c r="J62" s="10">
        <v>79678525.944999993</v>
      </c>
      <c r="K62" s="156">
        <v>116458159.30900002</v>
      </c>
      <c r="M62" s="75">
        <f t="shared" ref="M62:U62" si="64">C62/C60</f>
        <v>0.91129538553991707</v>
      </c>
      <c r="N62" s="75">
        <f t="shared" si="64"/>
        <v>0.94465182174207651</v>
      </c>
      <c r="O62" s="75">
        <f t="shared" si="64"/>
        <v>0.95608774389730955</v>
      </c>
      <c r="P62" s="75">
        <f t="shared" si="64"/>
        <v>0.97868977132429569</v>
      </c>
      <c r="Q62" s="75">
        <f t="shared" si="64"/>
        <v>0.98388723772076458</v>
      </c>
      <c r="R62" s="75">
        <f t="shared" si="64"/>
        <v>0.97835297202833693</v>
      </c>
      <c r="S62" s="75">
        <f t="shared" si="64"/>
        <v>0.97628712593517986</v>
      </c>
      <c r="T62" s="75">
        <f t="shared" si="64"/>
        <v>0.97804513517401592</v>
      </c>
      <c r="U62" s="290">
        <f t="shared" si="64"/>
        <v>0.98676347273135478</v>
      </c>
      <c r="W62" s="103">
        <f t="shared" si="56"/>
        <v>0.46160032364790538</v>
      </c>
      <c r="X62" s="102">
        <f t="shared" si="57"/>
        <v>0.87183375573388622</v>
      </c>
    </row>
    <row r="63" spans="1:24" ht="20.100000000000001" customHeight="1" thickBot="1" x14ac:dyDescent="0.3">
      <c r="A63" s="5" t="s">
        <v>8</v>
      </c>
      <c r="B63" s="6"/>
      <c r="C63" s="12">
        <v>253854</v>
      </c>
      <c r="D63" s="13">
        <v>145443</v>
      </c>
      <c r="E63" s="13">
        <v>425755</v>
      </c>
      <c r="F63" s="13">
        <v>319658</v>
      </c>
      <c r="G63" s="13">
        <v>70775</v>
      </c>
      <c r="H63" s="13"/>
      <c r="I63" s="35"/>
      <c r="J63" s="13"/>
      <c r="K63" s="155"/>
      <c r="M63" s="131">
        <f t="shared" ref="M63:U63" si="65">C63/C92</f>
        <v>1.0092256520643935E-3</v>
      </c>
      <c r="N63" s="131">
        <f t="shared" si="65"/>
        <v>5.0422015486901062E-4</v>
      </c>
      <c r="O63" s="131">
        <f t="shared" si="65"/>
        <v>1.3561844863477896E-3</v>
      </c>
      <c r="P63" s="131">
        <f t="shared" si="65"/>
        <v>9.1000519277844444E-4</v>
      </c>
      <c r="Q63" s="131">
        <f t="shared" si="65"/>
        <v>3.7839558848325183E-4</v>
      </c>
      <c r="R63" s="131">
        <f t="shared" si="65"/>
        <v>0</v>
      </c>
      <c r="S63" s="131">
        <f t="shared" si="65"/>
        <v>0</v>
      </c>
      <c r="T63" s="131">
        <f t="shared" si="65"/>
        <v>0</v>
      </c>
      <c r="U63" s="289">
        <f t="shared" si="65"/>
        <v>0</v>
      </c>
      <c r="W63" s="100"/>
      <c r="X63" s="99">
        <f t="shared" si="57"/>
        <v>0</v>
      </c>
    </row>
    <row r="64" spans="1:24" ht="20.100000000000001" customHeight="1" thickBot="1" x14ac:dyDescent="0.3">
      <c r="A64" s="23"/>
      <c r="B64" t="s">
        <v>84</v>
      </c>
      <c r="C64" s="9">
        <v>253854</v>
      </c>
      <c r="D64" s="10">
        <v>145443</v>
      </c>
      <c r="E64" s="10">
        <v>425755</v>
      </c>
      <c r="F64" s="10">
        <v>319658</v>
      </c>
      <c r="G64" s="10">
        <v>70775</v>
      </c>
      <c r="H64" s="10"/>
      <c r="I64" s="34"/>
      <c r="J64" s="10"/>
      <c r="K64" s="156"/>
      <c r="M64" s="75">
        <f>C64/C63</f>
        <v>1</v>
      </c>
      <c r="N64" s="75">
        <f>D64/D63</f>
        <v>1</v>
      </c>
      <c r="O64" s="75">
        <f>E64/E63</f>
        <v>1</v>
      </c>
      <c r="P64" s="75">
        <f>F64/F63</f>
        <v>1</v>
      </c>
      <c r="Q64" s="75">
        <f>G64/G63</f>
        <v>1</v>
      </c>
      <c r="R64" s="75"/>
      <c r="S64" s="75"/>
      <c r="T64" s="75"/>
      <c r="U64" s="290"/>
      <c r="W64" s="150"/>
      <c r="X64" s="102">
        <f t="shared" si="57"/>
        <v>0</v>
      </c>
    </row>
    <row r="65" spans="1:24" ht="20.100000000000001" customHeight="1" thickBot="1" x14ac:dyDescent="0.3">
      <c r="A65" s="5" t="s">
        <v>15</v>
      </c>
      <c r="B65" s="6"/>
      <c r="C65" s="12">
        <v>297926</v>
      </c>
      <c r="D65" s="13">
        <v>132592</v>
      </c>
      <c r="E65" s="13">
        <v>130092</v>
      </c>
      <c r="F65" s="13">
        <v>197628</v>
      </c>
      <c r="G65" s="13">
        <v>411712</v>
      </c>
      <c r="H65" s="13">
        <v>184114</v>
      </c>
      <c r="I65" s="35">
        <v>250033.88899999994</v>
      </c>
      <c r="J65" s="13">
        <v>245538.96800000005</v>
      </c>
      <c r="K65" s="155">
        <v>154064.68299999999</v>
      </c>
      <c r="M65" s="131">
        <f t="shared" ref="M65:U65" si="66">C65/C92</f>
        <v>1.1844389358329453E-3</v>
      </c>
      <c r="N65" s="131">
        <f t="shared" si="66"/>
        <v>4.5966845275738165E-4</v>
      </c>
      <c r="O65" s="131">
        <f t="shared" si="66"/>
        <v>4.1439032353808326E-4</v>
      </c>
      <c r="P65" s="131">
        <f t="shared" si="66"/>
        <v>5.6260912049258395E-4</v>
      </c>
      <c r="Q65" s="131">
        <f t="shared" si="66"/>
        <v>2.2012010529935231E-3</v>
      </c>
      <c r="R65" s="131">
        <f t="shared" si="66"/>
        <v>9.8121698064217297E-4</v>
      </c>
      <c r="S65" s="131">
        <f t="shared" si="66"/>
        <v>8.0605929414030361E-4</v>
      </c>
      <c r="T65" s="131">
        <f t="shared" si="66"/>
        <v>7.1710898195456556E-4</v>
      </c>
      <c r="U65" s="289">
        <f t="shared" si="66"/>
        <v>3.1382893702027305E-4</v>
      </c>
      <c r="W65" s="100">
        <f t="shared" si="56"/>
        <v>-0.37254487849765683</v>
      </c>
      <c r="X65" s="99">
        <f t="shared" si="57"/>
        <v>-4.0328004493429249E-2</v>
      </c>
    </row>
    <row r="66" spans="1:24" ht="20.100000000000001" customHeight="1" x14ac:dyDescent="0.25">
      <c r="A66" s="23"/>
      <c r="B66" t="s">
        <v>84</v>
      </c>
      <c r="C66" s="9">
        <v>294731</v>
      </c>
      <c r="D66" s="10">
        <v>116660</v>
      </c>
      <c r="E66" s="10">
        <v>81543</v>
      </c>
      <c r="F66" s="10">
        <v>149470</v>
      </c>
      <c r="G66" s="10">
        <v>193943</v>
      </c>
      <c r="H66" s="10">
        <v>143750</v>
      </c>
      <c r="I66" s="34">
        <v>227322.43899999993</v>
      </c>
      <c r="J66" s="10">
        <v>210128.11000000004</v>
      </c>
      <c r="K66" s="156">
        <v>136237.20699999999</v>
      </c>
      <c r="M66" s="75">
        <f t="shared" ref="M66:U66" si="67">C66/C65</f>
        <v>0.98927586044856775</v>
      </c>
      <c r="N66" s="75">
        <f t="shared" si="67"/>
        <v>0.87984192108121151</v>
      </c>
      <c r="O66" s="75">
        <f t="shared" si="67"/>
        <v>0.62681025735633245</v>
      </c>
      <c r="P66" s="75">
        <f t="shared" si="67"/>
        <v>0.75631995466229485</v>
      </c>
      <c r="Q66" s="75">
        <f t="shared" si="67"/>
        <v>0.47106472485621015</v>
      </c>
      <c r="R66" s="75">
        <f t="shared" si="67"/>
        <v>0.78076626437967778</v>
      </c>
      <c r="S66" s="75">
        <f t="shared" si="67"/>
        <v>0.90916651302416041</v>
      </c>
      <c r="T66" s="75">
        <f t="shared" si="67"/>
        <v>0.85578314396108401</v>
      </c>
      <c r="U66" s="290">
        <f t="shared" si="67"/>
        <v>0.88428577106149631</v>
      </c>
      <c r="W66" s="105">
        <f t="shared" si="56"/>
        <v>-0.35164692148994264</v>
      </c>
      <c r="X66" s="102">
        <f t="shared" si="57"/>
        <v>2.8502627100412292</v>
      </c>
    </row>
    <row r="67" spans="1:24" ht="20.100000000000001" customHeight="1" thickBot="1" x14ac:dyDescent="0.3">
      <c r="A67" s="23"/>
      <c r="B67" t="s">
        <v>85</v>
      </c>
      <c r="C67" s="9">
        <v>3195</v>
      </c>
      <c r="D67" s="10">
        <v>15932</v>
      </c>
      <c r="E67" s="10">
        <v>48549</v>
      </c>
      <c r="F67" s="10">
        <v>48158</v>
      </c>
      <c r="G67" s="10">
        <v>217769</v>
      </c>
      <c r="H67" s="10">
        <v>40364</v>
      </c>
      <c r="I67" s="34">
        <v>22711.45</v>
      </c>
      <c r="J67" s="10">
        <v>35410.858</v>
      </c>
      <c r="K67" s="156">
        <v>17827.475999999999</v>
      </c>
      <c r="M67" s="75">
        <f t="shared" ref="M67:U67" si="68">C67/C65</f>
        <v>1.0724139551432236E-2</v>
      </c>
      <c r="N67" s="75">
        <f t="shared" si="68"/>
        <v>0.12015807891878846</v>
      </c>
      <c r="O67" s="75">
        <f t="shared" si="68"/>
        <v>0.37318974264366755</v>
      </c>
      <c r="P67" s="75">
        <f t="shared" si="68"/>
        <v>0.24368004533770518</v>
      </c>
      <c r="Q67" s="75">
        <f t="shared" si="68"/>
        <v>0.5289352751437898</v>
      </c>
      <c r="R67" s="75">
        <f t="shared" si="68"/>
        <v>0.2192337356203222</v>
      </c>
      <c r="S67" s="75">
        <f t="shared" si="68"/>
        <v>9.0833486975839525E-2</v>
      </c>
      <c r="T67" s="75">
        <f t="shared" si="68"/>
        <v>0.14421685603891596</v>
      </c>
      <c r="U67" s="290">
        <f t="shared" si="68"/>
        <v>0.11571422893850371</v>
      </c>
      <c r="W67" s="103">
        <f t="shared" si="56"/>
        <v>-0.49655340178427759</v>
      </c>
      <c r="X67" s="102">
        <f t="shared" si="57"/>
        <v>-2.8502627100412252</v>
      </c>
    </row>
    <row r="68" spans="1:24" ht="20.100000000000001" customHeight="1" thickBot="1" x14ac:dyDescent="0.3">
      <c r="A68" s="5" t="s">
        <v>18</v>
      </c>
      <c r="B68" s="6"/>
      <c r="C68" s="12">
        <v>450437</v>
      </c>
      <c r="D68" s="13">
        <v>664202</v>
      </c>
      <c r="E68" s="13">
        <v>1193621</v>
      </c>
      <c r="F68" s="13">
        <v>878489</v>
      </c>
      <c r="G68" s="13">
        <v>374089</v>
      </c>
      <c r="H68" s="13">
        <v>524405</v>
      </c>
      <c r="I68" s="35">
        <v>988216.6810000001</v>
      </c>
      <c r="J68" s="13">
        <v>901061.20999999985</v>
      </c>
      <c r="K68" s="155">
        <v>1701105.2609999999</v>
      </c>
      <c r="M68" s="131">
        <f t="shared" ref="M68:U68" si="69">C68/C92</f>
        <v>1.7907638841181514E-3</v>
      </c>
      <c r="N68" s="131">
        <f t="shared" si="69"/>
        <v>2.3026480154033305E-3</v>
      </c>
      <c r="O68" s="131">
        <f t="shared" si="69"/>
        <v>3.8021169047431852E-3</v>
      </c>
      <c r="P68" s="131">
        <f t="shared" si="69"/>
        <v>2.5008901757464005E-3</v>
      </c>
      <c r="Q68" s="131">
        <f t="shared" si="69"/>
        <v>2.0000512511495756E-3</v>
      </c>
      <c r="R68" s="131">
        <f t="shared" si="69"/>
        <v>2.7947635200672341E-3</v>
      </c>
      <c r="S68" s="131">
        <f t="shared" si="69"/>
        <v>3.1858131052968338E-3</v>
      </c>
      <c r="T68" s="131">
        <f t="shared" si="69"/>
        <v>2.631594863516119E-3</v>
      </c>
      <c r="U68" s="289">
        <f t="shared" si="69"/>
        <v>3.4651423377752583E-3</v>
      </c>
      <c r="W68" s="100">
        <f t="shared" si="56"/>
        <v>0.88789090255033865</v>
      </c>
      <c r="X68" s="99">
        <f t="shared" si="57"/>
        <v>8.3354747425913936E-2</v>
      </c>
    </row>
    <row r="69" spans="1:24" ht="20.100000000000001" customHeight="1" x14ac:dyDescent="0.25">
      <c r="A69" s="23"/>
      <c r="B69" t="s">
        <v>84</v>
      </c>
      <c r="C69" s="9">
        <v>99201</v>
      </c>
      <c r="D69" s="10">
        <v>72764</v>
      </c>
      <c r="E69" s="10">
        <v>168245</v>
      </c>
      <c r="F69" s="10">
        <v>116918</v>
      </c>
      <c r="G69" s="10">
        <v>93762</v>
      </c>
      <c r="H69" s="10">
        <v>123610</v>
      </c>
      <c r="I69" s="34">
        <v>217301.83599999995</v>
      </c>
      <c r="J69" s="10">
        <v>205079.85800000001</v>
      </c>
      <c r="K69" s="156">
        <v>477590.76299999992</v>
      </c>
      <c r="M69" s="75">
        <f t="shared" ref="M69:U69" si="70">C69/C68</f>
        <v>0.22023279615129307</v>
      </c>
      <c r="N69" s="75">
        <f t="shared" si="70"/>
        <v>0.10955101008428159</v>
      </c>
      <c r="O69" s="75">
        <f t="shared" si="70"/>
        <v>0.14095345172378837</v>
      </c>
      <c r="P69" s="75">
        <f t="shared" si="70"/>
        <v>0.1330898850184806</v>
      </c>
      <c r="Q69" s="75">
        <f t="shared" si="70"/>
        <v>0.25064089026942787</v>
      </c>
      <c r="R69" s="75">
        <f t="shared" si="70"/>
        <v>0.23571476244505679</v>
      </c>
      <c r="S69" s="75">
        <f t="shared" si="70"/>
        <v>0.21989290423645452</v>
      </c>
      <c r="T69" s="75">
        <f t="shared" si="70"/>
        <v>0.22759814286090513</v>
      </c>
      <c r="U69" s="290">
        <f t="shared" si="70"/>
        <v>0.28075321025063832</v>
      </c>
      <c r="W69" s="105">
        <f t="shared" si="56"/>
        <v>1.3288038506443665</v>
      </c>
      <c r="X69" s="102">
        <f t="shared" si="57"/>
        <v>5.315506738973319</v>
      </c>
    </row>
    <row r="70" spans="1:24" ht="20.100000000000001" customHeight="1" thickBot="1" x14ac:dyDescent="0.3">
      <c r="A70" s="23"/>
      <c r="B70" t="s">
        <v>85</v>
      </c>
      <c r="C70" s="9">
        <v>351236</v>
      </c>
      <c r="D70" s="10">
        <v>591438</v>
      </c>
      <c r="E70" s="10">
        <v>1025376</v>
      </c>
      <c r="F70" s="10">
        <v>761571</v>
      </c>
      <c r="G70" s="10">
        <v>280327</v>
      </c>
      <c r="H70" s="10">
        <v>400795</v>
      </c>
      <c r="I70" s="34">
        <v>770914.84500000009</v>
      </c>
      <c r="J70" s="10">
        <v>695981.35199999984</v>
      </c>
      <c r="K70" s="156">
        <v>1223514.4979999999</v>
      </c>
      <c r="M70" s="75">
        <f t="shared" ref="M70:U70" si="71">C70/C68</f>
        <v>0.7797672038487069</v>
      </c>
      <c r="N70" s="75">
        <f t="shared" si="71"/>
        <v>0.89044898991571841</v>
      </c>
      <c r="O70" s="75">
        <f t="shared" si="71"/>
        <v>0.85904654827621163</v>
      </c>
      <c r="P70" s="75">
        <f t="shared" si="71"/>
        <v>0.86691011498151938</v>
      </c>
      <c r="Q70" s="75">
        <f t="shared" si="71"/>
        <v>0.74935910973057218</v>
      </c>
      <c r="R70" s="75">
        <f t="shared" si="71"/>
        <v>0.76428523755494326</v>
      </c>
      <c r="S70" s="75">
        <f t="shared" si="71"/>
        <v>0.78010709576354542</v>
      </c>
      <c r="T70" s="75">
        <f t="shared" si="71"/>
        <v>0.77240185713909482</v>
      </c>
      <c r="U70" s="290">
        <f t="shared" si="71"/>
        <v>0.71924678974936163</v>
      </c>
      <c r="W70" s="103">
        <f t="shared" si="56"/>
        <v>0.7579702307885976</v>
      </c>
      <c r="X70" s="102">
        <f t="shared" si="57"/>
        <v>-5.315506738973319</v>
      </c>
    </row>
    <row r="71" spans="1:24" ht="20.100000000000001" customHeight="1" thickBot="1" x14ac:dyDescent="0.3">
      <c r="A71" s="5" t="s">
        <v>19</v>
      </c>
      <c r="B71" s="6"/>
      <c r="C71" s="12">
        <v>22521987</v>
      </c>
      <c r="D71" s="13">
        <v>17563156</v>
      </c>
      <c r="E71" s="13">
        <v>16636857</v>
      </c>
      <c r="F71" s="13">
        <v>17822821</v>
      </c>
      <c r="G71" s="13">
        <v>9399875</v>
      </c>
      <c r="H71" s="13">
        <v>8088937</v>
      </c>
      <c r="I71" s="35">
        <v>17252190.217</v>
      </c>
      <c r="J71" s="13">
        <v>19637497.964000002</v>
      </c>
      <c r="K71" s="155">
        <v>24388755.538000006</v>
      </c>
      <c r="M71" s="131">
        <f t="shared" ref="M71:U71" si="72">C71/C92</f>
        <v>8.9538738865098805E-2</v>
      </c>
      <c r="N71" s="131">
        <f t="shared" si="72"/>
        <v>6.0887751478645197E-2</v>
      </c>
      <c r="O71" s="131">
        <f t="shared" si="72"/>
        <v>5.2994438973086935E-2</v>
      </c>
      <c r="P71" s="131">
        <f t="shared" si="72"/>
        <v>5.0738162848921999E-2</v>
      </c>
      <c r="Q71" s="131">
        <f t="shared" si="72"/>
        <v>5.0256040018283391E-2</v>
      </c>
      <c r="R71" s="131">
        <f t="shared" si="72"/>
        <v>4.3109173336871483E-2</v>
      </c>
      <c r="S71" s="131">
        <f t="shared" si="72"/>
        <v>5.5617613773504423E-2</v>
      </c>
      <c r="T71" s="131">
        <f t="shared" si="72"/>
        <v>5.7352306592324244E-2</v>
      </c>
      <c r="U71" s="289">
        <f t="shared" si="72"/>
        <v>4.967976486692826E-2</v>
      </c>
      <c r="W71" s="100">
        <f t="shared" si="56"/>
        <v>0.24194821472216776</v>
      </c>
      <c r="X71" s="99">
        <f t="shared" si="57"/>
        <v>-0.76725417253959849</v>
      </c>
    </row>
    <row r="72" spans="1:24" ht="20.100000000000001" customHeight="1" x14ac:dyDescent="0.25">
      <c r="A72" s="23"/>
      <c r="B72" t="s">
        <v>84</v>
      </c>
      <c r="C72" s="9">
        <v>2470578</v>
      </c>
      <c r="D72" s="10">
        <v>917698</v>
      </c>
      <c r="E72" s="10">
        <v>2916149</v>
      </c>
      <c r="F72" s="10">
        <v>3485556</v>
      </c>
      <c r="G72" s="10">
        <v>1852665</v>
      </c>
      <c r="H72" s="10">
        <v>1629323</v>
      </c>
      <c r="I72" s="34">
        <v>2144001.0449999999</v>
      </c>
      <c r="J72" s="10">
        <v>1815119.8659999995</v>
      </c>
      <c r="K72" s="156">
        <v>852594.79300000041</v>
      </c>
      <c r="M72" s="75">
        <f t="shared" ref="M72:U72" si="73">C72/C71</f>
        <v>0.109696271470186</v>
      </c>
      <c r="N72" s="75">
        <f t="shared" si="73"/>
        <v>5.2251315196425972E-2</v>
      </c>
      <c r="O72" s="75">
        <f t="shared" si="73"/>
        <v>0.1752824466784802</v>
      </c>
      <c r="P72" s="75">
        <f t="shared" si="73"/>
        <v>0.19556702050702299</v>
      </c>
      <c r="Q72" s="75">
        <f t="shared" si="73"/>
        <v>0.19709464221598691</v>
      </c>
      <c r="R72" s="75">
        <f t="shared" si="73"/>
        <v>0.201426095913468</v>
      </c>
      <c r="S72" s="75">
        <f t="shared" si="73"/>
        <v>0.12427413667670668</v>
      </c>
      <c r="T72" s="75">
        <f t="shared" si="73"/>
        <v>9.2431320391606245E-2</v>
      </c>
      <c r="U72" s="290">
        <f t="shared" si="73"/>
        <v>3.4958519784725237E-2</v>
      </c>
      <c r="W72" s="105">
        <f t="shared" si="56"/>
        <v>-0.53028182382308808</v>
      </c>
      <c r="X72" s="102">
        <f t="shared" si="57"/>
        <v>-5.7472800606881007</v>
      </c>
    </row>
    <row r="73" spans="1:24" ht="20.100000000000001" customHeight="1" thickBot="1" x14ac:dyDescent="0.3">
      <c r="A73" s="23"/>
      <c r="B73" t="s">
        <v>85</v>
      </c>
      <c r="C73" s="9">
        <v>20051409</v>
      </c>
      <c r="D73" s="10">
        <v>16645458</v>
      </c>
      <c r="E73" s="10">
        <v>13720708</v>
      </c>
      <c r="F73" s="10">
        <v>14337265</v>
      </c>
      <c r="G73" s="10">
        <v>7547210</v>
      </c>
      <c r="H73" s="10">
        <v>6459614</v>
      </c>
      <c r="I73" s="34">
        <v>15108189.171999998</v>
      </c>
      <c r="J73" s="10">
        <v>17822378.098000001</v>
      </c>
      <c r="K73" s="156">
        <v>23536160.745000005</v>
      </c>
      <c r="M73" s="75">
        <f t="shared" ref="M73:U73" si="74">C73/C71</f>
        <v>0.89030372852981399</v>
      </c>
      <c r="N73" s="75">
        <f t="shared" si="74"/>
        <v>0.94774868480357399</v>
      </c>
      <c r="O73" s="75">
        <f t="shared" si="74"/>
        <v>0.82471755332151986</v>
      </c>
      <c r="P73" s="75">
        <f t="shared" si="74"/>
        <v>0.80443297949297699</v>
      </c>
      <c r="Q73" s="75">
        <f t="shared" si="74"/>
        <v>0.80290535778401306</v>
      </c>
      <c r="R73" s="75">
        <f t="shared" si="74"/>
        <v>0.79857390408653206</v>
      </c>
      <c r="S73" s="75">
        <f t="shared" si="74"/>
        <v>0.87572586332329316</v>
      </c>
      <c r="T73" s="75">
        <f t="shared" si="74"/>
        <v>0.90756867960839371</v>
      </c>
      <c r="U73" s="290">
        <f t="shared" si="74"/>
        <v>0.96504148021527469</v>
      </c>
      <c r="W73" s="103">
        <f t="shared" si="56"/>
        <v>0.32059597297182219</v>
      </c>
      <c r="X73" s="102">
        <f t="shared" si="57"/>
        <v>5.747280060688098</v>
      </c>
    </row>
    <row r="74" spans="1:24" ht="20.100000000000001" customHeight="1" thickBot="1" x14ac:dyDescent="0.3">
      <c r="A74" s="5" t="s">
        <v>83</v>
      </c>
      <c r="B74" s="6"/>
      <c r="C74" s="12">
        <v>1028353</v>
      </c>
      <c r="D74" s="13">
        <v>1315033</v>
      </c>
      <c r="E74" s="13">
        <v>2781088</v>
      </c>
      <c r="F74" s="13">
        <v>4402111</v>
      </c>
      <c r="G74" s="13">
        <v>3599184</v>
      </c>
      <c r="H74" s="13">
        <v>2897116</v>
      </c>
      <c r="I74" s="35">
        <v>3700905.8670000015</v>
      </c>
      <c r="J74" s="13">
        <v>4721904.8690000027</v>
      </c>
      <c r="K74" s="155">
        <v>8930244.9889999945</v>
      </c>
      <c r="M74" s="131">
        <f t="shared" ref="M74:U74" si="75">C74/C92</f>
        <v>4.0883351334915947E-3</v>
      </c>
      <c r="N74" s="131">
        <f t="shared" si="75"/>
        <v>4.5589415985496703E-3</v>
      </c>
      <c r="O74" s="131">
        <f t="shared" si="75"/>
        <v>8.8587765282098895E-3</v>
      </c>
      <c r="P74" s="131">
        <f t="shared" si="75"/>
        <v>1.2531968132150958E-2</v>
      </c>
      <c r="Q74" s="131">
        <f t="shared" si="75"/>
        <v>1.924288728702938E-2</v>
      </c>
      <c r="R74" s="131">
        <f t="shared" si="75"/>
        <v>1.5439887320302256E-2</v>
      </c>
      <c r="S74" s="131">
        <f t="shared" si="75"/>
        <v>1.1930980967278921E-2</v>
      </c>
      <c r="T74" s="131">
        <f t="shared" si="75"/>
        <v>1.3790562129815978E-2</v>
      </c>
      <c r="U74" s="289">
        <f t="shared" si="75"/>
        <v>1.8190861381439952E-2</v>
      </c>
      <c r="W74" s="100">
        <f t="shared" si="56"/>
        <v>0.89123780269872888</v>
      </c>
      <c r="X74" s="99">
        <f t="shared" si="57"/>
        <v>0.44002992516239731</v>
      </c>
    </row>
    <row r="75" spans="1:24" ht="20.100000000000001" customHeight="1" x14ac:dyDescent="0.25">
      <c r="A75" s="23"/>
      <c r="B75" t="s">
        <v>84</v>
      </c>
      <c r="C75" s="9">
        <v>25704</v>
      </c>
      <c r="D75" s="10">
        <v>77753</v>
      </c>
      <c r="E75" s="10">
        <v>1221353</v>
      </c>
      <c r="F75" s="10">
        <v>676255</v>
      </c>
      <c r="G75" s="10">
        <v>307849</v>
      </c>
      <c r="H75" s="10">
        <v>223838</v>
      </c>
      <c r="I75" s="34">
        <v>216956.87599999999</v>
      </c>
      <c r="J75" s="10">
        <v>157743.68299999996</v>
      </c>
      <c r="K75" s="156">
        <v>398638.60799999989</v>
      </c>
      <c r="M75" s="75">
        <f t="shared" ref="M75:U75" si="76">C75/C74</f>
        <v>2.499530803138611E-2</v>
      </c>
      <c r="N75" s="75">
        <f t="shared" si="76"/>
        <v>5.9126272876802333E-2</v>
      </c>
      <c r="O75" s="75">
        <f t="shared" si="76"/>
        <v>0.43916373735746583</v>
      </c>
      <c r="P75" s="75">
        <f t="shared" si="76"/>
        <v>0.15362061520029821</v>
      </c>
      <c r="Q75" s="75">
        <f t="shared" si="76"/>
        <v>8.5532998590791692E-2</v>
      </c>
      <c r="R75" s="75">
        <f t="shared" si="76"/>
        <v>7.7262353319646163E-2</v>
      </c>
      <c r="S75" s="75">
        <f t="shared" si="76"/>
        <v>5.8622640995694336E-2</v>
      </c>
      <c r="T75" s="75">
        <f t="shared" si="76"/>
        <v>3.3406789712264295E-2</v>
      </c>
      <c r="U75" s="290">
        <f t="shared" si="76"/>
        <v>4.4639156987409737E-2</v>
      </c>
      <c r="W75" s="105">
        <f t="shared" si="56"/>
        <v>1.5271288232822608</v>
      </c>
      <c r="X75" s="102">
        <f t="shared" si="57"/>
        <v>1.1232367275145441</v>
      </c>
    </row>
    <row r="76" spans="1:24" ht="20.100000000000001" customHeight="1" thickBot="1" x14ac:dyDescent="0.3">
      <c r="A76" s="23"/>
      <c r="B76" t="s">
        <v>85</v>
      </c>
      <c r="C76" s="9">
        <v>1002649</v>
      </c>
      <c r="D76" s="10">
        <v>1237280</v>
      </c>
      <c r="E76" s="10">
        <v>1559735</v>
      </c>
      <c r="F76" s="10">
        <v>3725856</v>
      </c>
      <c r="G76" s="10">
        <v>3291335</v>
      </c>
      <c r="H76" s="10">
        <v>2673278</v>
      </c>
      <c r="I76" s="34">
        <v>3483948.9910000013</v>
      </c>
      <c r="J76" s="10">
        <v>4564161.1860000025</v>
      </c>
      <c r="K76" s="156">
        <v>8531606.3809999954</v>
      </c>
      <c r="M76" s="75">
        <f t="shared" ref="M76:U76" si="77">C76/C74</f>
        <v>0.97500469196861395</v>
      </c>
      <c r="N76" s="75">
        <f t="shared" si="77"/>
        <v>0.94087372712319772</v>
      </c>
      <c r="O76" s="75">
        <f t="shared" si="77"/>
        <v>0.56083626264253417</v>
      </c>
      <c r="P76" s="75">
        <f t="shared" si="77"/>
        <v>0.84637938479970176</v>
      </c>
      <c r="Q76" s="75">
        <f t="shared" si="77"/>
        <v>0.91446700140920834</v>
      </c>
      <c r="R76" s="75">
        <f t="shared" si="77"/>
        <v>0.92273764668035385</v>
      </c>
      <c r="S76" s="75">
        <f t="shared" si="77"/>
        <v>0.94137735900430564</v>
      </c>
      <c r="T76" s="75">
        <f t="shared" si="77"/>
        <v>0.9665932102877357</v>
      </c>
      <c r="U76" s="290">
        <f t="shared" si="77"/>
        <v>0.95536084301259039</v>
      </c>
      <c r="W76" s="103">
        <f t="shared" si="56"/>
        <v>0.86926053513833779</v>
      </c>
      <c r="X76" s="102">
        <f t="shared" si="57"/>
        <v>-1.1232367275145316</v>
      </c>
    </row>
    <row r="77" spans="1:24" ht="20.100000000000001" customHeight="1" thickBot="1" x14ac:dyDescent="0.3">
      <c r="A77" s="5" t="s">
        <v>9</v>
      </c>
      <c r="B77" s="6"/>
      <c r="C77" s="12">
        <v>7851825</v>
      </c>
      <c r="D77" s="13">
        <v>8951873</v>
      </c>
      <c r="E77" s="13">
        <v>10247540</v>
      </c>
      <c r="F77" s="13">
        <v>8485256</v>
      </c>
      <c r="G77" s="13">
        <v>3393417</v>
      </c>
      <c r="H77" s="13">
        <v>7405766</v>
      </c>
      <c r="I77" s="35">
        <v>13695972.565000001</v>
      </c>
      <c r="J77" s="13">
        <v>11984552.796999998</v>
      </c>
      <c r="K77" s="155">
        <v>13059868.481000001</v>
      </c>
      <c r="M77" s="131">
        <f t="shared" ref="M77:U77" si="78">C77/C92</f>
        <v>3.121582959307518E-2</v>
      </c>
      <c r="N77" s="131">
        <f t="shared" si="78"/>
        <v>3.1034252527984949E-2</v>
      </c>
      <c r="O77" s="131">
        <f t="shared" si="78"/>
        <v>3.2642141069930894E-2</v>
      </c>
      <c r="P77" s="131">
        <f t="shared" si="78"/>
        <v>2.415590106318144E-2</v>
      </c>
      <c r="Q77" s="131">
        <f t="shared" si="78"/>
        <v>1.814276259532421E-2</v>
      </c>
      <c r="R77" s="131">
        <f t="shared" si="78"/>
        <v>3.9468282443825366E-2</v>
      </c>
      <c r="S77" s="131">
        <f t="shared" si="78"/>
        <v>4.4153078698499416E-2</v>
      </c>
      <c r="T77" s="131">
        <f t="shared" si="78"/>
        <v>3.5001492941997739E-2</v>
      </c>
      <c r="U77" s="289">
        <f t="shared" si="78"/>
        <v>2.6602882394641984E-2</v>
      </c>
      <c r="W77" s="100">
        <f t="shared" si="56"/>
        <v>8.972514053834181E-2</v>
      </c>
      <c r="X77" s="99">
        <f t="shared" si="57"/>
        <v>-0.83986105473557549</v>
      </c>
    </row>
    <row r="78" spans="1:24" ht="20.100000000000001" customHeight="1" x14ac:dyDescent="0.25">
      <c r="A78" s="23"/>
      <c r="B78" t="s">
        <v>84</v>
      </c>
      <c r="C78" s="9">
        <v>6139353</v>
      </c>
      <c r="D78" s="10">
        <v>7845497</v>
      </c>
      <c r="E78" s="10">
        <v>8965090</v>
      </c>
      <c r="F78" s="10">
        <v>6764909</v>
      </c>
      <c r="G78" s="10">
        <v>2835813</v>
      </c>
      <c r="H78" s="10">
        <v>5404456</v>
      </c>
      <c r="I78" s="34">
        <v>10901720.323000001</v>
      </c>
      <c r="J78" s="10">
        <v>8877233.6959999986</v>
      </c>
      <c r="K78" s="156">
        <v>10421810.427000001</v>
      </c>
      <c r="M78" s="75">
        <f t="shared" ref="M78:U78" si="79">C78/C77</f>
        <v>0.78190140508735229</v>
      </c>
      <c r="N78" s="75">
        <f t="shared" si="79"/>
        <v>0.87640843430196114</v>
      </c>
      <c r="O78" s="75">
        <f t="shared" si="79"/>
        <v>0.87485289152323387</v>
      </c>
      <c r="P78" s="75">
        <f t="shared" si="79"/>
        <v>0.79725455543120916</v>
      </c>
      <c r="Q78" s="75">
        <f t="shared" si="79"/>
        <v>0.8356806723134822</v>
      </c>
      <c r="R78" s="75">
        <f t="shared" si="79"/>
        <v>0.72976326824260984</v>
      </c>
      <c r="S78" s="75">
        <f t="shared" si="79"/>
        <v>0.79598000589306817</v>
      </c>
      <c r="T78" s="75">
        <f t="shared" si="79"/>
        <v>0.74072298285691296</v>
      </c>
      <c r="U78" s="290">
        <f t="shared" si="79"/>
        <v>0.79800270899833736</v>
      </c>
      <c r="W78" s="105">
        <f t="shared" si="56"/>
        <v>0.17399302349063706</v>
      </c>
      <c r="X78" s="102">
        <f t="shared" si="57"/>
        <v>5.7279726141424403</v>
      </c>
    </row>
    <row r="79" spans="1:24" ht="20.100000000000001" customHeight="1" thickBot="1" x14ac:dyDescent="0.3">
      <c r="A79" s="23"/>
      <c r="B79" t="s">
        <v>85</v>
      </c>
      <c r="C79" s="9">
        <v>1712472</v>
      </c>
      <c r="D79" s="10">
        <v>1106376</v>
      </c>
      <c r="E79" s="10">
        <v>1282450</v>
      </c>
      <c r="F79" s="10">
        <v>1720347</v>
      </c>
      <c r="G79" s="10">
        <v>557604</v>
      </c>
      <c r="H79" s="10">
        <v>2001310</v>
      </c>
      <c r="I79" s="34">
        <v>2794252.2419999996</v>
      </c>
      <c r="J79" s="10">
        <v>3107319.1009999989</v>
      </c>
      <c r="K79" s="156">
        <v>2638058.0539999995</v>
      </c>
      <c r="M79" s="75">
        <f t="shared" ref="M79:U79" si="80">C79/C77</f>
        <v>0.21809859491264769</v>
      </c>
      <c r="N79" s="75">
        <f t="shared" si="80"/>
        <v>0.12359156569803884</v>
      </c>
      <c r="O79" s="75">
        <f t="shared" si="80"/>
        <v>0.12514710847676613</v>
      </c>
      <c r="P79" s="75">
        <f t="shared" si="80"/>
        <v>0.20274544456879084</v>
      </c>
      <c r="Q79" s="75">
        <f t="shared" si="80"/>
        <v>0.16431932768651775</v>
      </c>
      <c r="R79" s="75">
        <f t="shared" si="80"/>
        <v>0.2702367317573901</v>
      </c>
      <c r="S79" s="75">
        <f t="shared" si="80"/>
        <v>0.20401999410693178</v>
      </c>
      <c r="T79" s="75">
        <f t="shared" si="80"/>
        <v>0.25927701714308693</v>
      </c>
      <c r="U79" s="290">
        <f t="shared" si="80"/>
        <v>0.20199729100166269</v>
      </c>
      <c r="W79" s="103">
        <f t="shared" si="56"/>
        <v>-0.15101797779603052</v>
      </c>
      <c r="X79" s="102">
        <f t="shared" si="57"/>
        <v>-5.7279726141424234</v>
      </c>
    </row>
    <row r="80" spans="1:24" ht="20.100000000000001" customHeight="1" thickBot="1" x14ac:dyDescent="0.3">
      <c r="A80" s="5" t="s">
        <v>12</v>
      </c>
      <c r="B80" s="6"/>
      <c r="C80" s="12">
        <v>9409422</v>
      </c>
      <c r="D80" s="13">
        <v>10124791</v>
      </c>
      <c r="E80" s="13">
        <v>9134337</v>
      </c>
      <c r="F80" s="13">
        <v>17452801</v>
      </c>
      <c r="G80" s="13">
        <v>10781989</v>
      </c>
      <c r="H80" s="13">
        <v>10162431</v>
      </c>
      <c r="I80" s="35">
        <v>17413350.716000002</v>
      </c>
      <c r="J80" s="13">
        <v>17643399.101000015</v>
      </c>
      <c r="K80" s="155">
        <v>21180178.367000017</v>
      </c>
      <c r="M80" s="131">
        <f t="shared" ref="M80:U80" si="81">C80/C92</f>
        <v>3.7408234865312542E-2</v>
      </c>
      <c r="N80" s="131">
        <f t="shared" si="81"/>
        <v>3.5100511444595923E-2</v>
      </c>
      <c r="O80" s="131">
        <f t="shared" si="81"/>
        <v>2.9096184736462541E-2</v>
      </c>
      <c r="P80" s="131">
        <f t="shared" si="81"/>
        <v>4.968478667366006E-2</v>
      </c>
      <c r="Q80" s="131">
        <f t="shared" si="81"/>
        <v>5.7645454930059313E-2</v>
      </c>
      <c r="R80" s="131">
        <f t="shared" si="81"/>
        <v>5.4159650335142459E-2</v>
      </c>
      <c r="S80" s="131">
        <f t="shared" si="81"/>
        <v>5.613716301775603E-2</v>
      </c>
      <c r="T80" s="131">
        <f t="shared" si="81"/>
        <v>5.1528439948221233E-2</v>
      </c>
      <c r="U80" s="289">
        <f t="shared" si="81"/>
        <v>4.3143910293934128E-2</v>
      </c>
      <c r="W80" s="100">
        <f t="shared" si="56"/>
        <v>0.20045906379794701</v>
      </c>
      <c r="X80" s="99">
        <f t="shared" si="57"/>
        <v>-0.83845296542871051</v>
      </c>
    </row>
    <row r="81" spans="1:24" ht="20.100000000000001" customHeight="1" x14ac:dyDescent="0.25">
      <c r="A81" s="23"/>
      <c r="B81" t="s">
        <v>84</v>
      </c>
      <c r="C81" s="9">
        <v>8254834</v>
      </c>
      <c r="D81" s="10">
        <v>8921133</v>
      </c>
      <c r="E81" s="10">
        <v>7992308</v>
      </c>
      <c r="F81" s="10">
        <v>15683494</v>
      </c>
      <c r="G81" s="10">
        <v>9586764</v>
      </c>
      <c r="H81" s="10">
        <v>9047176</v>
      </c>
      <c r="I81" s="34">
        <v>16441090.861000003</v>
      </c>
      <c r="J81" s="10">
        <v>16231765.121000014</v>
      </c>
      <c r="K81" s="156">
        <v>19321860.205000017</v>
      </c>
      <c r="M81" s="75">
        <f t="shared" ref="M81:U81" si="82">C81/C80</f>
        <v>0.8772944820627665</v>
      </c>
      <c r="N81" s="75">
        <f t="shared" si="82"/>
        <v>0.88111774356626227</v>
      </c>
      <c r="O81" s="75">
        <f t="shared" si="82"/>
        <v>0.87497406763074326</v>
      </c>
      <c r="P81" s="75">
        <f t="shared" si="82"/>
        <v>0.89862332126516542</v>
      </c>
      <c r="Q81" s="75">
        <f t="shared" si="82"/>
        <v>0.8891461491938083</v>
      </c>
      <c r="R81" s="75">
        <f t="shared" si="82"/>
        <v>0.89025706546002625</v>
      </c>
      <c r="S81" s="75">
        <f t="shared" si="82"/>
        <v>0.94416583741653737</v>
      </c>
      <c r="T81" s="75">
        <f t="shared" si="82"/>
        <v>0.9199908151530739</v>
      </c>
      <c r="U81" s="290">
        <f t="shared" si="82"/>
        <v>0.91226144889811833</v>
      </c>
      <c r="W81" s="105">
        <f t="shared" si="56"/>
        <v>0.19037332421734959</v>
      </c>
      <c r="X81" s="102">
        <f t="shared" si="57"/>
        <v>-0.77293662549555719</v>
      </c>
    </row>
    <row r="82" spans="1:24" ht="20.100000000000001" customHeight="1" thickBot="1" x14ac:dyDescent="0.3">
      <c r="A82" s="23"/>
      <c r="B82" t="s">
        <v>85</v>
      </c>
      <c r="C82" s="9">
        <v>1154588</v>
      </c>
      <c r="D82" s="10">
        <v>1203658</v>
      </c>
      <c r="E82" s="10">
        <v>1142029</v>
      </c>
      <c r="F82" s="10">
        <v>1769307</v>
      </c>
      <c r="G82" s="10">
        <v>1195225</v>
      </c>
      <c r="H82" s="10">
        <v>1115255</v>
      </c>
      <c r="I82" s="34">
        <v>972259.8550000001</v>
      </c>
      <c r="J82" s="10">
        <v>1411633.98</v>
      </c>
      <c r="K82" s="156">
        <v>1858318.162</v>
      </c>
      <c r="M82" s="75">
        <f t="shared" ref="M82:U82" si="83">C82/C80</f>
        <v>0.12270551793723355</v>
      </c>
      <c r="N82" s="75">
        <f t="shared" si="83"/>
        <v>0.11888225643373775</v>
      </c>
      <c r="O82" s="75">
        <f t="shared" si="83"/>
        <v>0.1250259323692568</v>
      </c>
      <c r="P82" s="75">
        <f t="shared" si="83"/>
        <v>0.10137667873483459</v>
      </c>
      <c r="Q82" s="75">
        <f t="shared" si="83"/>
        <v>0.1108538508061917</v>
      </c>
      <c r="R82" s="75">
        <f t="shared" si="83"/>
        <v>0.10974293453997375</v>
      </c>
      <c r="S82" s="75">
        <f t="shared" si="83"/>
        <v>5.5834162583462667E-2</v>
      </c>
      <c r="T82" s="75">
        <f t="shared" si="83"/>
        <v>8.0009184846926096E-2</v>
      </c>
      <c r="U82" s="290">
        <f t="shared" si="83"/>
        <v>8.7738551101881682E-2</v>
      </c>
      <c r="W82" s="103">
        <f t="shared" si="56"/>
        <v>0.31643059626547104</v>
      </c>
      <c r="X82" s="102">
        <f t="shared" si="57"/>
        <v>0.77293662549555853</v>
      </c>
    </row>
    <row r="83" spans="1:24" ht="20.100000000000001" customHeight="1" thickBot="1" x14ac:dyDescent="0.3">
      <c r="A83" s="5" t="s">
        <v>11</v>
      </c>
      <c r="B83" s="6"/>
      <c r="C83" s="12">
        <v>15620227</v>
      </c>
      <c r="D83" s="13">
        <v>15852269</v>
      </c>
      <c r="E83" s="13">
        <v>16954742</v>
      </c>
      <c r="F83" s="13">
        <v>23629836</v>
      </c>
      <c r="G83" s="13">
        <v>12564521</v>
      </c>
      <c r="H83" s="13">
        <v>12331357</v>
      </c>
      <c r="I83" s="35">
        <v>21081075.829000004</v>
      </c>
      <c r="J83" s="13">
        <v>23006404.597999997</v>
      </c>
      <c r="K83" s="155">
        <v>33852618.032999992</v>
      </c>
      <c r="M83" s="131">
        <f t="shared" ref="M83:U83" si="84">C83/C92</f>
        <v>6.2100001494831067E-2</v>
      </c>
      <c r="N83" s="131">
        <f t="shared" si="84"/>
        <v>5.4956467689783739E-2</v>
      </c>
      <c r="O83" s="131">
        <f t="shared" si="84"/>
        <v>5.4007018286172319E-2</v>
      </c>
      <c r="P83" s="131">
        <f t="shared" si="84"/>
        <v>6.7269623987208288E-2</v>
      </c>
      <c r="Q83" s="131">
        <f t="shared" si="84"/>
        <v>6.7175687994421418E-2</v>
      </c>
      <c r="R83" s="131">
        <f t="shared" si="84"/>
        <v>6.5718722545600683E-2</v>
      </c>
      <c r="S83" s="131">
        <f t="shared" si="84"/>
        <v>6.7961175864612353E-2</v>
      </c>
      <c r="T83" s="131">
        <f t="shared" si="84"/>
        <v>6.719136890608178E-2</v>
      </c>
      <c r="U83" s="289">
        <f t="shared" si="84"/>
        <v>6.8957602260147535E-2</v>
      </c>
      <c r="W83" s="100">
        <f t="shared" si="56"/>
        <v>0.47144321872627082</v>
      </c>
      <c r="X83" s="99">
        <f t="shared" si="57"/>
        <v>0.17662333540657549</v>
      </c>
    </row>
    <row r="84" spans="1:24" ht="20.100000000000001" customHeight="1" x14ac:dyDescent="0.25">
      <c r="A84" s="23"/>
      <c r="B84" t="s">
        <v>84</v>
      </c>
      <c r="C84" s="9">
        <v>13946630</v>
      </c>
      <c r="D84" s="10">
        <v>14303160</v>
      </c>
      <c r="E84" s="10">
        <v>15432714</v>
      </c>
      <c r="F84" s="10">
        <v>20351055</v>
      </c>
      <c r="G84" s="10">
        <v>10928410</v>
      </c>
      <c r="H84" s="10">
        <v>10687812</v>
      </c>
      <c r="I84" s="34">
        <v>18760452.156000003</v>
      </c>
      <c r="J84" s="10">
        <v>20617017.023999996</v>
      </c>
      <c r="K84" s="156">
        <v>29985744.201999992</v>
      </c>
      <c r="M84" s="75">
        <f t="shared" ref="M84:U84" si="85">C84/C83</f>
        <v>0.89285706283269761</v>
      </c>
      <c r="N84" s="75">
        <f t="shared" si="85"/>
        <v>0.90227840569700146</v>
      </c>
      <c r="O84" s="75">
        <f t="shared" si="85"/>
        <v>0.91022995218682778</v>
      </c>
      <c r="P84" s="75">
        <f t="shared" si="85"/>
        <v>0.86124402217603202</v>
      </c>
      <c r="Q84" s="75">
        <f t="shared" si="85"/>
        <v>0.86978325715719684</v>
      </c>
      <c r="R84" s="75">
        <f t="shared" si="85"/>
        <v>0.86671823709264117</v>
      </c>
      <c r="S84" s="75">
        <f t="shared" si="85"/>
        <v>0.88991910603501301</v>
      </c>
      <c r="T84" s="75">
        <f t="shared" si="85"/>
        <v>0.89614250397875228</v>
      </c>
      <c r="U84" s="290">
        <f t="shared" si="85"/>
        <v>0.88577327085218283</v>
      </c>
      <c r="W84" s="105">
        <f t="shared" si="56"/>
        <v>0.45441720143578407</v>
      </c>
      <c r="X84" s="102">
        <f t="shared" si="57"/>
        <v>-1.0369233126569455</v>
      </c>
    </row>
    <row r="85" spans="1:24" ht="20.100000000000001" customHeight="1" thickBot="1" x14ac:dyDescent="0.3">
      <c r="A85" s="23"/>
      <c r="B85" t="s">
        <v>85</v>
      </c>
      <c r="C85" s="9">
        <v>1673597</v>
      </c>
      <c r="D85" s="10">
        <v>1549109</v>
      </c>
      <c r="E85" s="10">
        <v>1522028</v>
      </c>
      <c r="F85" s="10">
        <v>3278781</v>
      </c>
      <c r="G85" s="10">
        <v>1636111</v>
      </c>
      <c r="H85" s="10">
        <v>1643545</v>
      </c>
      <c r="I85" s="34">
        <v>2320623.6730000004</v>
      </c>
      <c r="J85" s="10">
        <v>2389387.574</v>
      </c>
      <c r="K85" s="156">
        <v>3866873.8310000002</v>
      </c>
      <c r="M85" s="75">
        <f t="shared" ref="M85:U85" si="86">C85/C83</f>
        <v>0.10714293716730237</v>
      </c>
      <c r="N85" s="75">
        <f t="shared" si="86"/>
        <v>9.7721594302998524E-2</v>
      </c>
      <c r="O85" s="75">
        <f t="shared" si="86"/>
        <v>8.9770047813172271E-2</v>
      </c>
      <c r="P85" s="75">
        <f t="shared" si="86"/>
        <v>0.13875597782396798</v>
      </c>
      <c r="Q85" s="75">
        <f t="shared" si="86"/>
        <v>0.13021674284280316</v>
      </c>
      <c r="R85" s="75">
        <f t="shared" si="86"/>
        <v>0.13328176290735885</v>
      </c>
      <c r="S85" s="75">
        <f t="shared" si="86"/>
        <v>0.11008089396498703</v>
      </c>
      <c r="T85" s="75">
        <f t="shared" si="86"/>
        <v>0.10385749602124772</v>
      </c>
      <c r="U85" s="290">
        <f t="shared" si="86"/>
        <v>0.11422672914781713</v>
      </c>
      <c r="W85" s="103">
        <f t="shared" si="56"/>
        <v>0.61835353672932436</v>
      </c>
      <c r="X85" s="102">
        <f t="shared" si="57"/>
        <v>1.0369233126569413</v>
      </c>
    </row>
    <row r="86" spans="1:24" ht="20.100000000000001" customHeight="1" thickBot="1" x14ac:dyDescent="0.3">
      <c r="A86" s="5" t="s">
        <v>6</v>
      </c>
      <c r="B86" s="6"/>
      <c r="C86" s="12">
        <v>104024643</v>
      </c>
      <c r="D86" s="13">
        <v>116913448</v>
      </c>
      <c r="E86" s="13">
        <v>134343737</v>
      </c>
      <c r="F86" s="13">
        <v>142506462</v>
      </c>
      <c r="G86" s="13">
        <v>69368984</v>
      </c>
      <c r="H86" s="13">
        <v>66475834</v>
      </c>
      <c r="I86" s="35">
        <v>105498156.94000004</v>
      </c>
      <c r="J86" s="13">
        <v>120729235.50099993</v>
      </c>
      <c r="K86" s="155">
        <v>177901407.50799993</v>
      </c>
      <c r="M86" s="131">
        <f t="shared" ref="M86:U86" si="87">C86/C92</f>
        <v>0.41356188266657506</v>
      </c>
      <c r="N86" s="131">
        <f t="shared" si="87"/>
        <v>0.40531422520733223</v>
      </c>
      <c r="O86" s="131">
        <f t="shared" si="87"/>
        <v>0.42793365188286109</v>
      </c>
      <c r="P86" s="131">
        <f t="shared" si="87"/>
        <v>0.40568864356432205</v>
      </c>
      <c r="Q86" s="131">
        <f t="shared" si="87"/>
        <v>0.3708783825244123</v>
      </c>
      <c r="R86" s="131">
        <f t="shared" si="87"/>
        <v>0.35427624799390761</v>
      </c>
      <c r="S86" s="131">
        <f t="shared" si="87"/>
        <v>0.34010497639445758</v>
      </c>
      <c r="T86" s="131">
        <f t="shared" si="87"/>
        <v>0.35259584198576183</v>
      </c>
      <c r="U86" s="289">
        <f t="shared" si="87"/>
        <v>0.3623842176253077</v>
      </c>
      <c r="W86" s="100">
        <f t="shared" si="56"/>
        <v>0.47355697871976071</v>
      </c>
      <c r="X86" s="126">
        <f t="shared" si="57"/>
        <v>0.97883756395458765</v>
      </c>
    </row>
    <row r="87" spans="1:24" ht="20.100000000000001" customHeight="1" x14ac:dyDescent="0.25">
      <c r="A87" s="23"/>
      <c r="B87" t="s">
        <v>84</v>
      </c>
      <c r="C87" s="9">
        <v>76633515</v>
      </c>
      <c r="D87" s="10">
        <v>87862243</v>
      </c>
      <c r="E87" s="10">
        <v>99893868</v>
      </c>
      <c r="F87" s="10">
        <v>105364364</v>
      </c>
      <c r="G87" s="10">
        <v>52265361</v>
      </c>
      <c r="H87" s="10">
        <v>50948029</v>
      </c>
      <c r="I87" s="34">
        <v>81061761.216000035</v>
      </c>
      <c r="J87" s="10">
        <v>90921877.589999974</v>
      </c>
      <c r="K87" s="156">
        <v>138307337.15499994</v>
      </c>
      <c r="M87" s="75">
        <f t="shared" ref="M87:U87" si="88">C87/C86</f>
        <v>0.73668616195106773</v>
      </c>
      <c r="N87" s="75">
        <f t="shared" si="88"/>
        <v>0.75151528334020223</v>
      </c>
      <c r="O87" s="75">
        <f t="shared" si="88"/>
        <v>0.74356922198762421</v>
      </c>
      <c r="P87" s="75">
        <f t="shared" si="88"/>
        <v>0.73936551733352274</v>
      </c>
      <c r="Q87" s="75">
        <f t="shared" si="88"/>
        <v>0.75343990910981196</v>
      </c>
      <c r="R87" s="75">
        <f t="shared" si="88"/>
        <v>0.76641428823593249</v>
      </c>
      <c r="S87" s="75">
        <f t="shared" si="88"/>
        <v>0.76837134948340646</v>
      </c>
      <c r="T87" s="75">
        <f t="shared" si="88"/>
        <v>0.75310571803667992</v>
      </c>
      <c r="U87" s="290">
        <f t="shared" si="88"/>
        <v>0.77743812762572151</v>
      </c>
      <c r="W87" s="105">
        <f t="shared" si="56"/>
        <v>0.52116675129255852</v>
      </c>
      <c r="X87" s="102">
        <f t="shared" si="57"/>
        <v>2.4332409589041593</v>
      </c>
    </row>
    <row r="88" spans="1:24" ht="20.100000000000001" customHeight="1" thickBot="1" x14ac:dyDescent="0.3">
      <c r="A88" s="23"/>
      <c r="B88" t="s">
        <v>85</v>
      </c>
      <c r="C88" s="9">
        <v>27391128</v>
      </c>
      <c r="D88" s="10">
        <v>29051205</v>
      </c>
      <c r="E88" s="10">
        <v>34449869</v>
      </c>
      <c r="F88" s="10">
        <v>37142098</v>
      </c>
      <c r="G88" s="10">
        <v>17103623</v>
      </c>
      <c r="H88" s="10">
        <v>15527805</v>
      </c>
      <c r="I88" s="34">
        <v>24436395.724000003</v>
      </c>
      <c r="J88" s="10">
        <v>29807357.91099995</v>
      </c>
      <c r="K88" s="156">
        <v>39594070.352999985</v>
      </c>
      <c r="M88" s="75">
        <f t="shared" ref="M88:U88" si="89">C88/C86</f>
        <v>0.26331383804893232</v>
      </c>
      <c r="N88" s="75">
        <f t="shared" si="89"/>
        <v>0.24848471665979777</v>
      </c>
      <c r="O88" s="75">
        <f t="shared" si="89"/>
        <v>0.25643077801237579</v>
      </c>
      <c r="P88" s="75">
        <f t="shared" si="89"/>
        <v>0.26063448266647726</v>
      </c>
      <c r="Q88" s="75">
        <f t="shared" si="89"/>
        <v>0.24656009089018804</v>
      </c>
      <c r="R88" s="75">
        <f t="shared" si="89"/>
        <v>0.23358571176406753</v>
      </c>
      <c r="S88" s="75">
        <f t="shared" si="89"/>
        <v>0.23162865051659351</v>
      </c>
      <c r="T88" s="75">
        <f t="shared" si="89"/>
        <v>0.24689428196332008</v>
      </c>
      <c r="U88" s="290">
        <f t="shared" si="89"/>
        <v>0.22256187237427846</v>
      </c>
      <c r="W88" s="103">
        <f t="shared" si="56"/>
        <v>0.32833210079275088</v>
      </c>
      <c r="X88" s="102">
        <f t="shared" si="57"/>
        <v>-2.4332409589041619</v>
      </c>
    </row>
    <row r="89" spans="1:24" ht="20.100000000000001" customHeight="1" thickBot="1" x14ac:dyDescent="0.3">
      <c r="A89" s="5" t="s">
        <v>7</v>
      </c>
      <c r="B89" s="6"/>
      <c r="C89" s="12">
        <v>3363918</v>
      </c>
      <c r="D89" s="13">
        <v>4425759</v>
      </c>
      <c r="E89" s="13">
        <v>6896252</v>
      </c>
      <c r="F89" s="13">
        <v>5370912</v>
      </c>
      <c r="G89" s="13">
        <v>2279028</v>
      </c>
      <c r="H89" s="13">
        <v>2016613</v>
      </c>
      <c r="I89" s="35">
        <v>3155897.2859999998</v>
      </c>
      <c r="J89" s="13">
        <v>3527727.1040000003</v>
      </c>
      <c r="K89" s="155">
        <v>5914248.7319999998</v>
      </c>
      <c r="M89" s="131">
        <f t="shared" ref="M89:U89" si="90">C89/C92</f>
        <v>1.3373641293976658E-2</v>
      </c>
      <c r="N89" s="131">
        <f t="shared" si="90"/>
        <v>1.5343171471936895E-2</v>
      </c>
      <c r="O89" s="131">
        <f t="shared" si="90"/>
        <v>2.1967070207854086E-2</v>
      </c>
      <c r="P89" s="131">
        <f t="shared" si="90"/>
        <v>1.5289959300114687E-2</v>
      </c>
      <c r="Q89" s="131">
        <f t="shared" si="90"/>
        <v>1.2184728240618982E-2</v>
      </c>
      <c r="R89" s="131">
        <f t="shared" si="90"/>
        <v>1.0747335449687445E-2</v>
      </c>
      <c r="S89" s="131">
        <f t="shared" si="90"/>
        <v>1.0173982210597302E-2</v>
      </c>
      <c r="T89" s="131">
        <f t="shared" si="90"/>
        <v>1.030290553376834E-2</v>
      </c>
      <c r="U89" s="289">
        <f t="shared" si="90"/>
        <v>1.2047293102450077E-2</v>
      </c>
      <c r="W89" s="62">
        <f t="shared" si="56"/>
        <v>0.67650403720117214</v>
      </c>
      <c r="X89" s="126">
        <f t="shared" si="57"/>
        <v>0.17443875686817373</v>
      </c>
    </row>
    <row r="90" spans="1:24" ht="20.100000000000001" customHeight="1" x14ac:dyDescent="0.25">
      <c r="A90" s="23"/>
      <c r="B90" t="s">
        <v>84</v>
      </c>
      <c r="C90" s="9">
        <v>3313694</v>
      </c>
      <c r="D90" s="10">
        <v>4364618</v>
      </c>
      <c r="E90" s="10">
        <v>6849465</v>
      </c>
      <c r="F90" s="10">
        <v>5310834</v>
      </c>
      <c r="G90" s="10">
        <v>2234782</v>
      </c>
      <c r="H90" s="10">
        <v>2005284</v>
      </c>
      <c r="I90" s="34">
        <v>3041116.1349999998</v>
      </c>
      <c r="J90" s="10">
        <v>3493067.9370000004</v>
      </c>
      <c r="K90" s="156">
        <v>5861208.1880000001</v>
      </c>
      <c r="M90" s="75">
        <f t="shared" ref="M90:U90" si="91">C90/C89</f>
        <v>0.98506979064293476</v>
      </c>
      <c r="N90" s="75">
        <f t="shared" si="91"/>
        <v>0.98618519444913288</v>
      </c>
      <c r="O90" s="75">
        <f t="shared" si="91"/>
        <v>0.99321559014954786</v>
      </c>
      <c r="P90" s="75">
        <f t="shared" si="91"/>
        <v>0.98881419021573991</v>
      </c>
      <c r="Q90" s="75">
        <f t="shared" si="91"/>
        <v>0.98058558297660225</v>
      </c>
      <c r="R90" s="75">
        <f t="shared" si="91"/>
        <v>0.99438216455016404</v>
      </c>
      <c r="S90" s="75">
        <f t="shared" si="91"/>
        <v>0.96362963030857018</v>
      </c>
      <c r="T90" s="75">
        <f t="shared" si="91"/>
        <v>0.99017521311081558</v>
      </c>
      <c r="U90" s="290">
        <f t="shared" si="91"/>
        <v>0.99103173599835004</v>
      </c>
      <c r="W90" s="105">
        <f t="shared" si="56"/>
        <v>0.67795424930494252</v>
      </c>
      <c r="X90" s="102">
        <f t="shared" si="57"/>
        <v>8.5652288753446104E-2</v>
      </c>
    </row>
    <row r="91" spans="1:24" ht="20.100000000000001" customHeight="1" thickBot="1" x14ac:dyDescent="0.3">
      <c r="A91" s="23"/>
      <c r="B91" t="s">
        <v>85</v>
      </c>
      <c r="C91" s="9">
        <v>50224</v>
      </c>
      <c r="D91" s="10">
        <v>61141</v>
      </c>
      <c r="E91" s="10">
        <v>46787</v>
      </c>
      <c r="F91" s="10">
        <v>60078</v>
      </c>
      <c r="G91" s="10">
        <v>44246</v>
      </c>
      <c r="H91" s="10">
        <v>11329</v>
      </c>
      <c r="I91" s="34">
        <v>114781.151</v>
      </c>
      <c r="J91" s="32">
        <v>34659.167000000001</v>
      </c>
      <c r="K91" s="156">
        <v>53040.544000000002</v>
      </c>
      <c r="M91" s="75">
        <f t="shared" ref="M91:U91" si="92">C91/C89</f>
        <v>1.4930209357065185E-2</v>
      </c>
      <c r="N91" s="75">
        <f t="shared" si="92"/>
        <v>1.3814805550867094E-2</v>
      </c>
      <c r="O91" s="75">
        <f t="shared" si="92"/>
        <v>6.784409850452101E-3</v>
      </c>
      <c r="P91" s="75">
        <f t="shared" si="92"/>
        <v>1.1185809784260103E-2</v>
      </c>
      <c r="Q91" s="75">
        <f t="shared" si="92"/>
        <v>1.9414417023397693E-2</v>
      </c>
      <c r="R91" s="75">
        <f t="shared" si="92"/>
        <v>5.6178354498359374E-3</v>
      </c>
      <c r="S91" s="75">
        <f t="shared" si="92"/>
        <v>3.6370369691429816E-2</v>
      </c>
      <c r="T91" s="75">
        <f t="shared" si="92"/>
        <v>9.8247868891844989E-3</v>
      </c>
      <c r="U91" s="290">
        <f t="shared" si="92"/>
        <v>8.9682640016500413E-3</v>
      </c>
      <c r="W91" s="103">
        <f t="shared" si="56"/>
        <v>0.53034676222887867</v>
      </c>
      <c r="X91" s="102">
        <f t="shared" si="57"/>
        <v>-8.5652288753445757E-2</v>
      </c>
    </row>
    <row r="92" spans="1:24" ht="20.100000000000001" customHeight="1" thickBot="1" x14ac:dyDescent="0.3">
      <c r="A92" s="72" t="s">
        <v>20</v>
      </c>
      <c r="B92" s="98"/>
      <c r="C92" s="81">
        <f t="shared" ref="C92:F93" si="93">C54+C57+C60+C63+C65+C68+C71+C74+C77+C80+C83+C86+C89</f>
        <v>251533440</v>
      </c>
      <c r="D92" s="82">
        <f t="shared" si="93"/>
        <v>288451381</v>
      </c>
      <c r="E92" s="82">
        <f t="shared" si="93"/>
        <v>313935902</v>
      </c>
      <c r="F92" s="82">
        <f t="shared" si="93"/>
        <v>351270523</v>
      </c>
      <c r="G92" s="82">
        <f t="shared" ref="G92" si="94">G54+G57+G60+G63+G65+G68+G71+G74+G77+G80+G83+G86+G89</f>
        <v>187039707</v>
      </c>
      <c r="H92" s="82">
        <v>187638416</v>
      </c>
      <c r="I92" s="82">
        <v>310192923.54500008</v>
      </c>
      <c r="J92" s="82">
        <v>342401188.91099995</v>
      </c>
      <c r="K92" s="176">
        <v>490919302.926</v>
      </c>
      <c r="M92" s="87">
        <f>M54+M57+M60+M63+M65+M68+M71+M74+M77+M80+M83+M86+M89</f>
        <v>1</v>
      </c>
      <c r="N92" s="87">
        <f t="shared" ref="N92:T92" si="95">N54+N57+N60+N63+N65+N68+N71+N74+N77+N80+N83+N86+N89</f>
        <v>1.0000000000000002</v>
      </c>
      <c r="O92" s="87">
        <f t="shared" si="95"/>
        <v>0.99999999999999978</v>
      </c>
      <c r="P92" s="87">
        <f t="shared" si="95"/>
        <v>1.0000000000000002</v>
      </c>
      <c r="Q92" s="87">
        <f t="shared" ref="Q92:R92" si="96">Q54+Q57+Q60+Q63+Q65+Q68+Q71+Q74+Q77+Q80+Q83+Q86+Q89</f>
        <v>1</v>
      </c>
      <c r="R92" s="87">
        <f t="shared" si="96"/>
        <v>0.99998252490044481</v>
      </c>
      <c r="S92" s="87">
        <f t="shared" ref="S92" si="97">S54+S57+S60+S63+S65+S68+S71+S74+S77+S80+S83+S86+S89</f>
        <v>0.99999999999999989</v>
      </c>
      <c r="T92" s="87">
        <f t="shared" si="95"/>
        <v>0.99999999999999989</v>
      </c>
      <c r="U92" s="291">
        <f>U54+U57+U60+U63+U65+U68+U71+U74+U77+U80+U83+U86+U89</f>
        <v>1</v>
      </c>
      <c r="W92" s="91">
        <f t="shared" si="56"/>
        <v>0.4337546679886215</v>
      </c>
      <c r="X92" s="129">
        <f t="shared" si="57"/>
        <v>1.1102230246251565E-14</v>
      </c>
    </row>
    <row r="93" spans="1:24" ht="20.100000000000001" customHeight="1" x14ac:dyDescent="0.25">
      <c r="A93" s="23"/>
      <c r="B93" t="s">
        <v>84</v>
      </c>
      <c r="C93" s="279">
        <f>C55+C58+C61+C64+C66+C69+C72+C75+C78+C81+C84+C87+C90</f>
        <v>118699269</v>
      </c>
      <c r="D93" s="280">
        <f t="shared" si="93"/>
        <v>131894498</v>
      </c>
      <c r="E93" s="280">
        <f t="shared" si="93"/>
        <v>150454647</v>
      </c>
      <c r="F93" s="280">
        <f t="shared" si="93"/>
        <v>163617233</v>
      </c>
      <c r="G93" s="280">
        <f t="shared" ref="G93" si="98">G55+G58+G61+G64+G66+G69+G72+G75+G78+G81+G84+G87+G90</f>
        <v>83129078</v>
      </c>
      <c r="H93" s="280">
        <f t="shared" ref="H93:K93" si="99">H55+H58+H61+H64+H66+H69+H72+H75+H78+H81+H84+H87+H90</f>
        <v>84875254</v>
      </c>
      <c r="I93" s="280">
        <f t="shared" ref="I93" si="100">I55+I58+I61+I64+I66+I69+I72+I75+I78+I81+I84+I87+I90</f>
        <v>140507237.26600003</v>
      </c>
      <c r="J93" s="280">
        <f t="shared" si="99"/>
        <v>150807567.88099998</v>
      </c>
      <c r="K93" s="177">
        <f t="shared" si="99"/>
        <v>215088168.13699993</v>
      </c>
      <c r="M93" s="94">
        <f t="shared" ref="M93:U93" si="101">C93/C92</f>
        <v>0.47190253908188112</v>
      </c>
      <c r="N93" s="94">
        <f t="shared" si="101"/>
        <v>0.45725036067690034</v>
      </c>
      <c r="O93" s="94">
        <f t="shared" si="101"/>
        <v>0.47925275841818182</v>
      </c>
      <c r="P93" s="94">
        <f t="shared" si="101"/>
        <v>0.46578697125690788</v>
      </c>
      <c r="Q93" s="94">
        <f t="shared" si="101"/>
        <v>0.4444461517468053</v>
      </c>
      <c r="R93" s="94">
        <f t="shared" si="101"/>
        <v>0.45233409985724887</v>
      </c>
      <c r="S93" s="94">
        <f t="shared" si="101"/>
        <v>0.45296725553965278</v>
      </c>
      <c r="T93" s="94">
        <f t="shared" si="101"/>
        <v>0.44044113386592026</v>
      </c>
      <c r="U93" s="290">
        <f t="shared" si="101"/>
        <v>0.43813345055902558</v>
      </c>
      <c r="W93" s="105">
        <f t="shared" si="56"/>
        <v>0.4262425364934127</v>
      </c>
      <c r="X93" s="102">
        <f t="shared" si="57"/>
        <v>-0.23076833068946812</v>
      </c>
    </row>
    <row r="94" spans="1:24" ht="20.100000000000001" customHeight="1" thickBot="1" x14ac:dyDescent="0.3">
      <c r="A94" s="30"/>
      <c r="B94" s="24" t="s">
        <v>85</v>
      </c>
      <c r="C94" s="31">
        <f>C56+C59+C62+C67+C70+C73+C76+C79+C82+C85+C88+C91</f>
        <v>132834171</v>
      </c>
      <c r="D94" s="32">
        <f t="shared" ref="D94:F94" si="102">D56+D59+D62+D67+D70+D73+D76+D79+D82+D85+D88+D91</f>
        <v>156556883</v>
      </c>
      <c r="E94" s="32">
        <f t="shared" si="102"/>
        <v>163481255</v>
      </c>
      <c r="F94" s="32">
        <f t="shared" si="102"/>
        <v>187653290</v>
      </c>
      <c r="G94" s="32">
        <f t="shared" ref="G94" si="103">G56+G59+G62+G67+G70+G73+G76+G79+G82+G85+G88+G91</f>
        <v>103910629</v>
      </c>
      <c r="H94" s="32">
        <f t="shared" ref="H94:K94" si="104">H56+H59+H62+H67+H70+H73+H76+H79+H82+H85+H88+H91</f>
        <v>102759883</v>
      </c>
      <c r="I94" s="32">
        <f t="shared" ref="I94" si="105">I56+I59+I62+I67+I70+I73+I76+I79+I82+I85+I88+I91</f>
        <v>169685686.27900001</v>
      </c>
      <c r="J94" s="32">
        <f t="shared" si="104"/>
        <v>191593621.02999994</v>
      </c>
      <c r="K94" s="157">
        <f t="shared" si="104"/>
        <v>275831134.78900003</v>
      </c>
      <c r="M94" s="216">
        <f t="shared" ref="M94:U94" si="106">C94/C92</f>
        <v>0.52809746091811893</v>
      </c>
      <c r="N94" s="216">
        <f t="shared" si="106"/>
        <v>0.54274963932309961</v>
      </c>
      <c r="O94" s="216">
        <f t="shared" si="106"/>
        <v>0.52074724158181818</v>
      </c>
      <c r="P94" s="216">
        <f t="shared" si="106"/>
        <v>0.53421302874309207</v>
      </c>
      <c r="Q94" s="216">
        <f t="shared" si="106"/>
        <v>0.55555384825319476</v>
      </c>
      <c r="R94" s="216">
        <f t="shared" si="106"/>
        <v>0.54764842504319589</v>
      </c>
      <c r="S94" s="216">
        <f t="shared" si="106"/>
        <v>0.54703274446034711</v>
      </c>
      <c r="T94" s="216">
        <f t="shared" si="106"/>
        <v>0.55955886613407968</v>
      </c>
      <c r="U94" s="292">
        <f t="shared" si="106"/>
        <v>0.56186654944097436</v>
      </c>
      <c r="W94" s="103">
        <f t="shared" si="56"/>
        <v>0.4396676324928902</v>
      </c>
      <c r="X94" s="104">
        <f t="shared" si="57"/>
        <v>0.23076833068946812</v>
      </c>
    </row>
    <row r="97" spans="1:13" x14ac:dyDescent="0.25">
      <c r="A97" s="1" t="s">
        <v>26</v>
      </c>
      <c r="M97" s="1" t="str">
        <f>W3</f>
        <v>VARIAÇÃO (JAN-DEZ)</v>
      </c>
    </row>
    <row r="98" spans="1:13" ht="15.75" thickBot="1" x14ac:dyDescent="0.3"/>
    <row r="99" spans="1:13" ht="24" customHeight="1" x14ac:dyDescent="0.25">
      <c r="A99" s="420" t="s">
        <v>36</v>
      </c>
      <c r="B99" s="450"/>
      <c r="C99" s="422">
        <v>2016</v>
      </c>
      <c r="D99" s="424">
        <v>2017</v>
      </c>
      <c r="E99" s="426">
        <v>2018</v>
      </c>
      <c r="F99" s="426">
        <v>2019</v>
      </c>
      <c r="G99" s="426">
        <v>2020</v>
      </c>
      <c r="H99" s="424">
        <v>2021</v>
      </c>
      <c r="I99" s="424">
        <v>2022</v>
      </c>
      <c r="J99" s="426">
        <v>2023</v>
      </c>
      <c r="K99" s="457">
        <v>2024</v>
      </c>
      <c r="M99" s="434" t="s">
        <v>89</v>
      </c>
    </row>
    <row r="100" spans="1:13" ht="21.75" customHeight="1" thickBot="1" x14ac:dyDescent="0.3">
      <c r="A100" s="451"/>
      <c r="B100" s="452"/>
      <c r="C100" s="453"/>
      <c r="D100" s="444"/>
      <c r="E100" s="449"/>
      <c r="F100" s="449"/>
      <c r="G100" s="449"/>
      <c r="H100" s="444"/>
      <c r="I100" s="444"/>
      <c r="J100" s="449"/>
      <c r="K100" s="458"/>
      <c r="M100" s="435"/>
    </row>
    <row r="101" spans="1:13" ht="20.100000000000001" customHeight="1" thickBot="1" x14ac:dyDescent="0.3">
      <c r="A101" s="5" t="s">
        <v>10</v>
      </c>
      <c r="B101" s="6"/>
      <c r="C101" s="111">
        <f>C54/C7</f>
        <v>8.3407750570927028</v>
      </c>
      <c r="D101" s="130">
        <f t="shared" ref="D101:K116" si="107">D54/D7</f>
        <v>8.3926113663102786</v>
      </c>
      <c r="E101" s="130">
        <f t="shared" si="107"/>
        <v>8.7688624445989944</v>
      </c>
      <c r="F101" s="130">
        <f t="shared" si="107"/>
        <v>8.861632720002369</v>
      </c>
      <c r="G101" s="130">
        <f t="shared" ref="G101" si="108">G54/G7</f>
        <v>8.7098588037958002</v>
      </c>
      <c r="H101" s="130">
        <f t="shared" si="107"/>
        <v>8.7108279571319205</v>
      </c>
      <c r="I101" s="130">
        <f t="shared" ref="I101:J101" si="109">I54/I7</f>
        <v>9.5577571219594279</v>
      </c>
      <c r="J101" s="130">
        <f t="shared" si="109"/>
        <v>10.567918131844305</v>
      </c>
      <c r="K101" s="174">
        <f t="shared" si="107"/>
        <v>11.951294244152777</v>
      </c>
      <c r="M101" s="22">
        <f>(K101-J101)/J101</f>
        <v>0.13090337141616806</v>
      </c>
    </row>
    <row r="102" spans="1:13" ht="20.100000000000001" customHeight="1" x14ac:dyDescent="0.25">
      <c r="A102" s="23"/>
      <c r="B102" t="s">
        <v>84</v>
      </c>
      <c r="C102" s="222">
        <f t="shared" ref="C102:K117" si="110">C55/C8</f>
        <v>12.225370006305871</v>
      </c>
      <c r="D102" s="223">
        <f t="shared" si="110"/>
        <v>10.274031328876129</v>
      </c>
      <c r="E102" s="223">
        <f t="shared" si="107"/>
        <v>8.6433807047860629</v>
      </c>
      <c r="F102" s="223">
        <f t="shared" si="107"/>
        <v>10.245187320357379</v>
      </c>
      <c r="G102" s="223">
        <f t="shared" ref="G102" si="111">G55/G8</f>
        <v>9.1468445625050308</v>
      </c>
      <c r="H102" s="223">
        <f t="shared" si="107"/>
        <v>8.0684115082376238</v>
      </c>
      <c r="I102" s="223">
        <f t="shared" ref="I102:J102" si="112">I55/I8</f>
        <v>10.107246468428162</v>
      </c>
      <c r="J102" s="223">
        <f t="shared" si="112"/>
        <v>11.096580074927957</v>
      </c>
      <c r="K102" s="173">
        <f t="shared" si="107"/>
        <v>11.60208770165824</v>
      </c>
      <c r="M102" s="221">
        <f t="shared" ref="M102:M141" si="113">(K102-J102)/J102</f>
        <v>4.5555263271829752E-2</v>
      </c>
    </row>
    <row r="103" spans="1:13" ht="20.100000000000001" customHeight="1" thickBot="1" x14ac:dyDescent="0.3">
      <c r="A103" s="23"/>
      <c r="B103" t="s">
        <v>85</v>
      </c>
      <c r="C103" s="222">
        <f t="shared" si="110"/>
        <v>8.2495943768684015</v>
      </c>
      <c r="D103" s="223">
        <f t="shared" si="110"/>
        <v>8.3579180887917683</v>
      </c>
      <c r="E103" s="223">
        <f t="shared" si="107"/>
        <v>8.7750040648325314</v>
      </c>
      <c r="F103" s="223">
        <f t="shared" si="107"/>
        <v>8.8034407377527817</v>
      </c>
      <c r="G103" s="223">
        <f t="shared" ref="G103" si="114">G56/G9</f>
        <v>8.6897796112512857</v>
      </c>
      <c r="H103" s="223">
        <f t="shared" si="107"/>
        <v>8.7919664905490702</v>
      </c>
      <c r="I103" s="223">
        <f t="shared" ref="I103:J103" si="115">I56/I9</f>
        <v>9.5023762943491548</v>
      </c>
      <c r="J103" s="223">
        <f t="shared" si="115"/>
        <v>10.514843470564085</v>
      </c>
      <c r="K103" s="173">
        <f t="shared" si="107"/>
        <v>11.982509762285682</v>
      </c>
      <c r="M103" s="33">
        <f t="shared" si="113"/>
        <v>0.13958042226974418</v>
      </c>
    </row>
    <row r="104" spans="1:13" ht="20.100000000000001" customHeight="1" thickBot="1" x14ac:dyDescent="0.3">
      <c r="A104" s="5" t="s">
        <v>17</v>
      </c>
      <c r="B104" s="6"/>
      <c r="C104" s="111">
        <f t="shared" si="110"/>
        <v>5.2730976957792945</v>
      </c>
      <c r="D104" s="130">
        <f t="shared" si="110"/>
        <v>6.1131859492436869</v>
      </c>
      <c r="E104" s="130">
        <f t="shared" si="107"/>
        <v>5.6729808754556217</v>
      </c>
      <c r="F104" s="130">
        <f t="shared" si="107"/>
        <v>6.9424964576496411</v>
      </c>
      <c r="G104" s="130">
        <f t="shared" ref="G104" si="116">G57/G10</f>
        <v>6.4647493741631248</v>
      </c>
      <c r="H104" s="130">
        <f t="shared" si="107"/>
        <v>5.5641234748813355</v>
      </c>
      <c r="I104" s="130">
        <f t="shared" ref="I104:J104" si="117">I57/I10</f>
        <v>5.7348855576795117</v>
      </c>
      <c r="J104" s="130">
        <f t="shared" si="117"/>
        <v>6.6996965695700927</v>
      </c>
      <c r="K104" s="174">
        <f t="shared" si="107"/>
        <v>9.3800136000649275</v>
      </c>
      <c r="M104" s="22">
        <f t="shared" si="113"/>
        <v>0.40006543619733298</v>
      </c>
    </row>
    <row r="105" spans="1:13" ht="20.100000000000001" customHeight="1" x14ac:dyDescent="0.25">
      <c r="A105" s="23"/>
      <c r="B105" t="s">
        <v>84</v>
      </c>
      <c r="C105" s="222">
        <f t="shared" si="110"/>
        <v>5.2620489242623281</v>
      </c>
      <c r="D105" s="223">
        <f t="shared" si="110"/>
        <v>6.0405704704487091</v>
      </c>
      <c r="E105" s="223">
        <f t="shared" si="107"/>
        <v>5.1080959816220677</v>
      </c>
      <c r="F105" s="223">
        <f t="shared" si="107"/>
        <v>5.8357127178738288</v>
      </c>
      <c r="G105" s="223">
        <f t="shared" ref="G105" si="118">G58/G11</f>
        <v>5.2093051654658691</v>
      </c>
      <c r="H105" s="223">
        <f t="shared" si="107"/>
        <v>4.0384331173528523</v>
      </c>
      <c r="I105" s="223">
        <f t="shared" ref="I105:J105" si="119">I58/I11</f>
        <v>4.354032939286971</v>
      </c>
      <c r="J105" s="223">
        <f t="shared" si="119"/>
        <v>5.1845374623878389</v>
      </c>
      <c r="K105" s="173">
        <f t="shared" si="107"/>
        <v>7.2112616577385698</v>
      </c>
      <c r="M105" s="221">
        <f t="shared" si="113"/>
        <v>0.39091707024087813</v>
      </c>
    </row>
    <row r="106" spans="1:13" ht="20.100000000000001" customHeight="1" thickBot="1" x14ac:dyDescent="0.3">
      <c r="A106" s="23"/>
      <c r="B106" t="s">
        <v>85</v>
      </c>
      <c r="C106" s="222">
        <f t="shared" si="110"/>
        <v>6.8230739450251647</v>
      </c>
      <c r="D106" s="223">
        <f t="shared" si="110"/>
        <v>8.8369933796221538</v>
      </c>
      <c r="E106" s="223">
        <f t="shared" si="107"/>
        <v>12.302329499978937</v>
      </c>
      <c r="F106" s="223">
        <f t="shared" si="107"/>
        <v>11.966287794066815</v>
      </c>
      <c r="G106" s="223">
        <f t="shared" ref="G106" si="120">G59/G12</f>
        <v>13.443973015401587</v>
      </c>
      <c r="H106" s="223">
        <f t="shared" si="107"/>
        <v>12.472071564415018</v>
      </c>
      <c r="I106" s="223">
        <f t="shared" ref="I106:J106" si="121">I59/I12</f>
        <v>13.213979877293546</v>
      </c>
      <c r="J106" s="223">
        <f t="shared" si="121"/>
        <v>13.938962221651961</v>
      </c>
      <c r="K106" s="173">
        <f t="shared" si="107"/>
        <v>15.132958711887468</v>
      </c>
      <c r="M106" s="33">
        <f t="shared" si="113"/>
        <v>8.5658922898924558E-2</v>
      </c>
    </row>
    <row r="107" spans="1:13" ht="20.100000000000001" customHeight="1" thickBot="1" x14ac:dyDescent="0.3">
      <c r="A107" s="5" t="s">
        <v>14</v>
      </c>
      <c r="B107" s="6"/>
      <c r="C107" s="111">
        <f t="shared" si="110"/>
        <v>13.142143378334337</v>
      </c>
      <c r="D107" s="130">
        <f t="shared" si="110"/>
        <v>14.005606159422275</v>
      </c>
      <c r="E107" s="130">
        <f t="shared" si="107"/>
        <v>15.710852034383059</v>
      </c>
      <c r="F107" s="130">
        <f t="shared" si="107"/>
        <v>16.516943049386594</v>
      </c>
      <c r="G107" s="130">
        <f t="shared" ref="G107" si="122">G60/G13</f>
        <v>16.82118789067847</v>
      </c>
      <c r="H107" s="130">
        <f t="shared" si="107"/>
        <v>16.08776306488986</v>
      </c>
      <c r="I107" s="130">
        <f t="shared" ref="I107:J107" si="123">I60/I13</f>
        <v>16.898197307303679</v>
      </c>
      <c r="J107" s="130">
        <f t="shared" si="123"/>
        <v>17.116915039636094</v>
      </c>
      <c r="K107" s="174">
        <f t="shared" si="107"/>
        <v>17.721094721307249</v>
      </c>
      <c r="M107" s="22">
        <f t="shared" si="113"/>
        <v>3.5297229686080171E-2</v>
      </c>
    </row>
    <row r="108" spans="1:13" ht="20.100000000000001" customHeight="1" x14ac:dyDescent="0.25">
      <c r="A108" s="23"/>
      <c r="B108" t="s">
        <v>84</v>
      </c>
      <c r="C108" s="222">
        <f t="shared" si="110"/>
        <v>5.1147887199188133</v>
      </c>
      <c r="D108" s="223">
        <f t="shared" si="110"/>
        <v>5.2895655371650996</v>
      </c>
      <c r="E108" s="223">
        <f t="shared" si="107"/>
        <v>5.6004374635034688</v>
      </c>
      <c r="F108" s="223">
        <f t="shared" si="107"/>
        <v>6.8182032145974905</v>
      </c>
      <c r="G108" s="223">
        <f t="shared" ref="G108" si="124">G61/G14</f>
        <v>7.5078729790931593</v>
      </c>
      <c r="H108" s="223">
        <f t="shared" si="107"/>
        <v>9.9551261119521879</v>
      </c>
      <c r="I108" s="223">
        <f t="shared" ref="I108:J108" si="125">I61/I14</f>
        <v>11.507583810462325</v>
      </c>
      <c r="J108" s="223">
        <f t="shared" si="125"/>
        <v>11.607343310332913</v>
      </c>
      <c r="K108" s="173">
        <f t="shared" si="107"/>
        <v>11.229371200270261</v>
      </c>
      <c r="M108" s="221">
        <f t="shared" si="113"/>
        <v>-3.2563188660593802E-2</v>
      </c>
    </row>
    <row r="109" spans="1:13" ht="20.100000000000001" customHeight="1" thickBot="1" x14ac:dyDescent="0.3">
      <c r="A109" s="23"/>
      <c r="B109" t="s">
        <v>85</v>
      </c>
      <c r="C109" s="222">
        <f t="shared" si="110"/>
        <v>15.511855204904499</v>
      </c>
      <c r="D109" s="223">
        <f t="shared" si="110"/>
        <v>15.502277012025084</v>
      </c>
      <c r="E109" s="223">
        <f t="shared" si="107"/>
        <v>17.131300009900471</v>
      </c>
      <c r="F109" s="223">
        <f t="shared" si="107"/>
        <v>17.044880398601446</v>
      </c>
      <c r="G109" s="223">
        <f t="shared" ref="G109" si="126">G62/G15</f>
        <v>17.169992446042457</v>
      </c>
      <c r="H109" s="223">
        <f t="shared" si="107"/>
        <v>16.310073120470324</v>
      </c>
      <c r="I109" s="223">
        <f t="shared" ref="I109:J109" si="127">I62/I15</f>
        <v>17.092675417570465</v>
      </c>
      <c r="J109" s="223">
        <f t="shared" si="127"/>
        <v>17.301261435334588</v>
      </c>
      <c r="K109" s="173">
        <f t="shared" si="107"/>
        <v>17.85959067074959</v>
      </c>
      <c r="M109" s="33">
        <f t="shared" si="113"/>
        <v>3.2271013157151585E-2</v>
      </c>
    </row>
    <row r="110" spans="1:13" ht="20.100000000000001" customHeight="1" thickBot="1" x14ac:dyDescent="0.3">
      <c r="A110" s="5" t="s">
        <v>8</v>
      </c>
      <c r="B110" s="6"/>
      <c r="C110" s="111">
        <f t="shared" si="110"/>
        <v>6.3988203266787655</v>
      </c>
      <c r="D110" s="130">
        <f t="shared" si="110"/>
        <v>3.142810838843511</v>
      </c>
      <c r="E110" s="130">
        <f t="shared" si="107"/>
        <v>3.4584985053288277</v>
      </c>
      <c r="F110" s="130">
        <f t="shared" si="107"/>
        <v>2.8007500021904268</v>
      </c>
      <c r="G110" s="130">
        <f t="shared" ref="G110" si="128">G63/G16</f>
        <v>3.0593498746433818</v>
      </c>
      <c r="H110" s="130"/>
      <c r="I110" s="130"/>
      <c r="J110" s="130"/>
      <c r="K110" s="174"/>
      <c r="M110" s="22"/>
    </row>
    <row r="111" spans="1:13" ht="20.100000000000001" customHeight="1" thickBot="1" x14ac:dyDescent="0.3">
      <c r="A111" s="23"/>
      <c r="B111" t="s">
        <v>84</v>
      </c>
      <c r="C111" s="222">
        <f t="shared" si="110"/>
        <v>6.3988203266787655</v>
      </c>
      <c r="D111" s="223">
        <f t="shared" si="110"/>
        <v>3.142810838843511</v>
      </c>
      <c r="E111" s="223">
        <f t="shared" si="107"/>
        <v>3.4584985053288277</v>
      </c>
      <c r="F111" s="223">
        <f t="shared" si="107"/>
        <v>2.8007500021904268</v>
      </c>
      <c r="G111" s="223">
        <f t="shared" ref="G111" si="129">G64/G17</f>
        <v>3.0593498746433818</v>
      </c>
      <c r="H111" s="223"/>
      <c r="I111" s="223"/>
      <c r="J111" s="223"/>
      <c r="K111" s="173"/>
      <c r="M111" s="281"/>
    </row>
    <row r="112" spans="1:13" ht="20.100000000000001" customHeight="1" thickBot="1" x14ac:dyDescent="0.3">
      <c r="A112" s="5" t="s">
        <v>15</v>
      </c>
      <c r="B112" s="6"/>
      <c r="C112" s="111">
        <f t="shared" si="110"/>
        <v>13.75466297322253</v>
      </c>
      <c r="D112" s="130">
        <f t="shared" si="110"/>
        <v>10.495685902002691</v>
      </c>
      <c r="E112" s="130">
        <f t="shared" si="107"/>
        <v>12.950920856147336</v>
      </c>
      <c r="F112" s="130">
        <f t="shared" si="107"/>
        <v>10.068164450557848</v>
      </c>
      <c r="G112" s="130">
        <f t="shared" ref="G112" si="130">G65/G18</f>
        <v>9.1511891531451433</v>
      </c>
      <c r="H112" s="130">
        <f t="shared" si="107"/>
        <v>8.5774050780340083</v>
      </c>
      <c r="I112" s="130">
        <f t="shared" ref="I112:J112" si="131">I65/I18</f>
        <v>9.5351365824242169</v>
      </c>
      <c r="J112" s="130">
        <f t="shared" si="131"/>
        <v>10.262451707258844</v>
      </c>
      <c r="K112" s="174">
        <f t="shared" si="107"/>
        <v>11.790272609050776</v>
      </c>
      <c r="M112" s="22">
        <f t="shared" si="113"/>
        <v>0.14887484446930677</v>
      </c>
    </row>
    <row r="113" spans="1:13" ht="20.100000000000001" customHeight="1" x14ac:dyDescent="0.25">
      <c r="A113" s="23"/>
      <c r="B113" t="s">
        <v>84</v>
      </c>
      <c r="C113" s="222">
        <f t="shared" si="110"/>
        <v>13.797621834183794</v>
      </c>
      <c r="D113" s="223">
        <f t="shared" si="110"/>
        <v>10.172654342518312</v>
      </c>
      <c r="E113" s="223">
        <f t="shared" si="107"/>
        <v>12.269485404754739</v>
      </c>
      <c r="F113" s="223">
        <f t="shared" si="107"/>
        <v>9.5459190190318051</v>
      </c>
      <c r="G113" s="223">
        <f t="shared" ref="G113" si="132">G66/G19</f>
        <v>8.1287145312041584</v>
      </c>
      <c r="H113" s="223">
        <f t="shared" si="107"/>
        <v>8.0172894590072499</v>
      </c>
      <c r="I113" s="223">
        <f t="shared" ref="I113:J113" si="133">I66/I19</f>
        <v>9.2688084212655095</v>
      </c>
      <c r="J113" s="223">
        <f t="shared" si="133"/>
        <v>9.7713630223056285</v>
      </c>
      <c r="K113" s="173">
        <f t="shared" si="107"/>
        <v>11.621191793687204</v>
      </c>
      <c r="M113" s="221">
        <f t="shared" si="113"/>
        <v>0.18931123192935007</v>
      </c>
    </row>
    <row r="114" spans="1:13" ht="20.100000000000001" customHeight="1" thickBot="1" x14ac:dyDescent="0.3">
      <c r="A114" s="23"/>
      <c r="B114" t="s">
        <v>85</v>
      </c>
      <c r="C114" s="222">
        <f t="shared" si="110"/>
        <v>10.685618729096991</v>
      </c>
      <c r="D114" s="223">
        <f t="shared" si="110"/>
        <v>13.675536480686695</v>
      </c>
      <c r="E114" s="223">
        <f t="shared" si="107"/>
        <v>14.283318623124448</v>
      </c>
      <c r="F114" s="223">
        <f t="shared" si="107"/>
        <v>12.127423822714681</v>
      </c>
      <c r="G114" s="223">
        <f t="shared" ref="G114" si="134">G67/G20</f>
        <v>10.3056646632909</v>
      </c>
      <c r="H114" s="223">
        <f t="shared" si="107"/>
        <v>11.418387553041018</v>
      </c>
      <c r="I114" s="223">
        <f t="shared" ref="I114:J114" si="135">I67/I20</f>
        <v>13.384548110282578</v>
      </c>
      <c r="J114" s="223">
        <f t="shared" si="135"/>
        <v>14.623684839764888</v>
      </c>
      <c r="K114" s="173">
        <f t="shared" si="107"/>
        <v>13.26517209588885</v>
      </c>
      <c r="M114" s="33">
        <f t="shared" si="113"/>
        <v>-9.2898114173108698E-2</v>
      </c>
    </row>
    <row r="115" spans="1:13" ht="20.100000000000001" customHeight="1" thickBot="1" x14ac:dyDescent="0.3">
      <c r="A115" s="5" t="s">
        <v>18</v>
      </c>
      <c r="B115" s="6"/>
      <c r="C115" s="111">
        <f t="shared" si="110"/>
        <v>21.465735798703776</v>
      </c>
      <c r="D115" s="130">
        <f t="shared" si="110"/>
        <v>14.720789007092199</v>
      </c>
      <c r="E115" s="130">
        <f t="shared" si="107"/>
        <v>12.061285530956013</v>
      </c>
      <c r="F115" s="130">
        <f t="shared" si="107"/>
        <v>11.294826300496284</v>
      </c>
      <c r="G115" s="130">
        <f t="shared" ref="G115" si="136">G68/G21</f>
        <v>13.343641876226146</v>
      </c>
      <c r="H115" s="130">
        <f t="shared" si="107"/>
        <v>19.202643817056646</v>
      </c>
      <c r="I115" s="130">
        <f t="shared" ref="I115:J115" si="137">I68/I21</f>
        <v>21.169195073903065</v>
      </c>
      <c r="J115" s="130">
        <f t="shared" si="137"/>
        <v>18.659772821826596</v>
      </c>
      <c r="K115" s="174">
        <f t="shared" si="107"/>
        <v>18.710324465015994</v>
      </c>
      <c r="M115" s="22">
        <f t="shared" si="113"/>
        <v>2.7091242574114487E-3</v>
      </c>
    </row>
    <row r="116" spans="1:13" ht="20.100000000000001" customHeight="1" x14ac:dyDescent="0.25">
      <c r="A116" s="23"/>
      <c r="B116" t="s">
        <v>84</v>
      </c>
      <c r="C116" s="222">
        <f t="shared" si="110"/>
        <v>13.936639505479068</v>
      </c>
      <c r="D116" s="223">
        <f t="shared" si="110"/>
        <v>11.378264268960125</v>
      </c>
      <c r="E116" s="223">
        <f t="shared" si="107"/>
        <v>15.149018548532325</v>
      </c>
      <c r="F116" s="223">
        <f t="shared" si="107"/>
        <v>19.160603080957063</v>
      </c>
      <c r="G116" s="223">
        <f t="shared" ref="G116" si="138">G69/G22</f>
        <v>16.752188672503127</v>
      </c>
      <c r="H116" s="223">
        <f t="shared" si="107"/>
        <v>18.680670998942119</v>
      </c>
      <c r="I116" s="223">
        <f t="shared" ref="I116:J116" si="139">I69/I22</f>
        <v>21.396684181997294</v>
      </c>
      <c r="J116" s="223">
        <f t="shared" si="139"/>
        <v>17.9320315375932</v>
      </c>
      <c r="K116" s="173">
        <f t="shared" si="107"/>
        <v>24.515163635465807</v>
      </c>
      <c r="M116" s="221">
        <f t="shared" si="113"/>
        <v>0.36711579968346303</v>
      </c>
    </row>
    <row r="117" spans="1:13" ht="20.100000000000001" customHeight="1" thickBot="1" x14ac:dyDescent="0.3">
      <c r="A117" s="23"/>
      <c r="B117" t="s">
        <v>85</v>
      </c>
      <c r="C117" s="222">
        <f t="shared" si="110"/>
        <v>25.330737054666091</v>
      </c>
      <c r="D117" s="223">
        <f t="shared" si="110"/>
        <v>15.272769528728212</v>
      </c>
      <c r="E117" s="223">
        <f t="shared" si="110"/>
        <v>11.670965318642795</v>
      </c>
      <c r="F117" s="223">
        <f t="shared" si="110"/>
        <v>10.625188347564038</v>
      </c>
      <c r="G117" s="223">
        <f t="shared" ref="G117" si="140">G70/G23</f>
        <v>12.49340404670648</v>
      </c>
      <c r="H117" s="223">
        <f t="shared" si="110"/>
        <v>19.369563116180167</v>
      </c>
      <c r="I117" s="223">
        <f t="shared" ref="I117:J117" si="141">I70/I23</f>
        <v>21.10594283884824</v>
      </c>
      <c r="J117" s="223">
        <f t="shared" si="141"/>
        <v>18.885614474583239</v>
      </c>
      <c r="K117" s="173">
        <f t="shared" si="110"/>
        <v>17.127288415191792</v>
      </c>
      <c r="M117" s="33">
        <f t="shared" si="113"/>
        <v>-9.310398990500672E-2</v>
      </c>
    </row>
    <row r="118" spans="1:13" ht="20.100000000000001" customHeight="1" thickBot="1" x14ac:dyDescent="0.3">
      <c r="A118" s="5" t="s">
        <v>19</v>
      </c>
      <c r="B118" s="6"/>
      <c r="C118" s="111">
        <f t="shared" ref="C118:K133" si="142">C71/C24</f>
        <v>8.5465300809799558</v>
      </c>
      <c r="D118" s="130">
        <f t="shared" si="142"/>
        <v>10.986867547585044</v>
      </c>
      <c r="E118" s="130">
        <f t="shared" si="142"/>
        <v>8.4069324817011086</v>
      </c>
      <c r="F118" s="130">
        <f t="shared" si="142"/>
        <v>8.1401663674342579</v>
      </c>
      <c r="G118" s="130">
        <f t="shared" ref="G118" si="143">G71/G24</f>
        <v>7.8997118247652534</v>
      </c>
      <c r="H118" s="130">
        <f t="shared" si="142"/>
        <v>7.6815972604717064</v>
      </c>
      <c r="I118" s="130">
        <f t="shared" ref="I118:J118" si="144">I71/I24</f>
        <v>10.201304142528377</v>
      </c>
      <c r="J118" s="130">
        <f t="shared" si="144"/>
        <v>12.132649995806814</v>
      </c>
      <c r="K118" s="174">
        <f t="shared" si="142"/>
        <v>14.980785782885039</v>
      </c>
      <c r="M118" s="22">
        <f t="shared" si="113"/>
        <v>0.23474968684191624</v>
      </c>
    </row>
    <row r="119" spans="1:13" ht="20.100000000000001" customHeight="1" x14ac:dyDescent="0.25">
      <c r="A119" s="23"/>
      <c r="B119" t="s">
        <v>84</v>
      </c>
      <c r="C119" s="222">
        <f t="shared" si="142"/>
        <v>3.6284859094941284</v>
      </c>
      <c r="D119" s="223">
        <f t="shared" si="142"/>
        <v>4.1276205297506872</v>
      </c>
      <c r="E119" s="223">
        <f t="shared" si="142"/>
        <v>3.0479738698719623</v>
      </c>
      <c r="F119" s="223">
        <f t="shared" si="142"/>
        <v>3.3002096269322321</v>
      </c>
      <c r="G119" s="223">
        <f t="shared" ref="G119" si="145">G72/G25</f>
        <v>3.3803129133786434</v>
      </c>
      <c r="H119" s="223">
        <f t="shared" si="142"/>
        <v>3.405626007219583</v>
      </c>
      <c r="I119" s="223">
        <f t="shared" ref="I119:J119" si="146">I72/I25</f>
        <v>3.4852320678192017</v>
      </c>
      <c r="J119" s="223">
        <f t="shared" si="146"/>
        <v>4.1152517846316945</v>
      </c>
      <c r="K119" s="173">
        <f t="shared" si="142"/>
        <v>4.7130155550750397</v>
      </c>
      <c r="M119" s="221">
        <f t="shared" si="113"/>
        <v>0.1452556980050842</v>
      </c>
    </row>
    <row r="120" spans="1:13" ht="20.100000000000001" customHeight="1" thickBot="1" x14ac:dyDescent="0.3">
      <c r="A120" s="23"/>
      <c r="B120" t="s">
        <v>85</v>
      </c>
      <c r="C120" s="222">
        <f t="shared" si="142"/>
        <v>10.259959904540468</v>
      </c>
      <c r="D120" s="223">
        <f t="shared" si="142"/>
        <v>12.094985714576364</v>
      </c>
      <c r="E120" s="223">
        <f t="shared" si="142"/>
        <v>13.422789193842663</v>
      </c>
      <c r="F120" s="223">
        <f t="shared" si="142"/>
        <v>12.650576311027072</v>
      </c>
      <c r="G120" s="223">
        <f t="shared" ref="G120" si="147">G73/G26</f>
        <v>11.758965825628753</v>
      </c>
      <c r="H120" s="223">
        <f t="shared" si="142"/>
        <v>11.241794826725048</v>
      </c>
      <c r="I120" s="223">
        <f t="shared" ref="I120:J120" si="148">I73/I26</f>
        <v>14.040968842637325</v>
      </c>
      <c r="J120" s="223">
        <f t="shared" si="148"/>
        <v>15.135843610045541</v>
      </c>
      <c r="K120" s="173">
        <f t="shared" si="142"/>
        <v>16.264361015333428</v>
      </c>
      <c r="M120" s="33">
        <f t="shared" si="113"/>
        <v>7.4559267019573272E-2</v>
      </c>
    </row>
    <row r="121" spans="1:13" ht="20.100000000000001" customHeight="1" thickBot="1" x14ac:dyDescent="0.3">
      <c r="A121" s="5" t="s">
        <v>83</v>
      </c>
      <c r="B121" s="6"/>
      <c r="C121" s="111">
        <f t="shared" si="142"/>
        <v>8.8219907864146805</v>
      </c>
      <c r="D121" s="130">
        <f t="shared" si="142"/>
        <v>7.9278075188695167</v>
      </c>
      <c r="E121" s="130">
        <f t="shared" si="142"/>
        <v>5.3059111054299448</v>
      </c>
      <c r="F121" s="130">
        <f t="shared" si="142"/>
        <v>7.4216689735864705</v>
      </c>
      <c r="G121" s="130">
        <f t="shared" ref="G121" si="149">G74/G27</f>
        <v>7.9880684466342631</v>
      </c>
      <c r="H121" s="130">
        <f t="shared" si="142"/>
        <v>7.3332827086244254</v>
      </c>
      <c r="I121" s="130">
        <f t="shared" ref="I121:J121" si="150">I74/I27</f>
        <v>7.2107757436653337</v>
      </c>
      <c r="J121" s="130">
        <f t="shared" si="150"/>
        <v>8.3162017985865919</v>
      </c>
      <c r="K121" s="174">
        <f t="shared" si="142"/>
        <v>11.714339555856082</v>
      </c>
      <c r="M121" s="22">
        <f t="shared" si="113"/>
        <v>0.40861655832438215</v>
      </c>
    </row>
    <row r="122" spans="1:13" ht="20.100000000000001" customHeight="1" x14ac:dyDescent="0.25">
      <c r="A122" s="23"/>
      <c r="B122" t="s">
        <v>84</v>
      </c>
      <c r="C122" s="222">
        <f t="shared" si="142"/>
        <v>6.3294754986456541</v>
      </c>
      <c r="D122" s="223">
        <f t="shared" si="142"/>
        <v>6.9627473806752036</v>
      </c>
      <c r="E122" s="223">
        <f t="shared" si="142"/>
        <v>3.5215049578031699</v>
      </c>
      <c r="F122" s="223">
        <f t="shared" si="142"/>
        <v>3.6882277549016935</v>
      </c>
      <c r="G122" s="223">
        <f t="shared" ref="G122" si="151">G75/G28</f>
        <v>7.7413181783891165</v>
      </c>
      <c r="H122" s="223">
        <f t="shared" si="142"/>
        <v>8.0936505640728953</v>
      </c>
      <c r="I122" s="223">
        <f t="shared" ref="I122:J122" si="152">I75/I28</f>
        <v>7.7351567687785527</v>
      </c>
      <c r="J122" s="223">
        <f t="shared" si="152"/>
        <v>8.2536918109738338</v>
      </c>
      <c r="K122" s="173">
        <f t="shared" si="142"/>
        <v>9.8134656609847841</v>
      </c>
      <c r="M122" s="221">
        <f t="shared" si="113"/>
        <v>0.18897893036630312</v>
      </c>
    </row>
    <row r="123" spans="1:13" ht="20.100000000000001" customHeight="1" thickBot="1" x14ac:dyDescent="0.3">
      <c r="A123" s="23"/>
      <c r="B123" t="s">
        <v>85</v>
      </c>
      <c r="C123" s="222">
        <f t="shared" si="142"/>
        <v>8.9119602510088356</v>
      </c>
      <c r="D123" s="223">
        <f t="shared" si="142"/>
        <v>7.9974662107569694</v>
      </c>
      <c r="E123" s="223">
        <f t="shared" si="142"/>
        <v>8.7960602745288234</v>
      </c>
      <c r="F123" s="223">
        <f t="shared" si="142"/>
        <v>9.0921549679346398</v>
      </c>
      <c r="G123" s="223">
        <f t="shared" ref="G123" si="153">G76/G29</f>
        <v>8.0119546351901025</v>
      </c>
      <c r="H123" s="223">
        <f t="shared" si="142"/>
        <v>7.2760473370204242</v>
      </c>
      <c r="I123" s="223">
        <f t="shared" ref="I123:J123" si="154">I76/I29</f>
        <v>7.1804625356478944</v>
      </c>
      <c r="J123" s="223">
        <f t="shared" si="154"/>
        <v>8.3183791617920075</v>
      </c>
      <c r="K123" s="173">
        <f t="shared" si="142"/>
        <v>11.821330198217739</v>
      </c>
      <c r="M123" s="33">
        <f t="shared" si="113"/>
        <v>0.4211098061645821</v>
      </c>
    </row>
    <row r="124" spans="1:13" ht="20.100000000000001" customHeight="1" thickBot="1" x14ac:dyDescent="0.3">
      <c r="A124" s="5" t="s">
        <v>9</v>
      </c>
      <c r="B124" s="6"/>
      <c r="C124" s="111">
        <f t="shared" si="142"/>
        <v>8.6157584549226236</v>
      </c>
      <c r="D124" s="130">
        <f t="shared" si="142"/>
        <v>9.2267089803991489</v>
      </c>
      <c r="E124" s="130">
        <f t="shared" si="142"/>
        <v>10.043909773256988</v>
      </c>
      <c r="F124" s="130">
        <f t="shared" si="142"/>
        <v>9.7347836212761418</v>
      </c>
      <c r="G124" s="130">
        <f t="shared" ref="G124" si="155">G77/G30</f>
        <v>11.959347444545473</v>
      </c>
      <c r="H124" s="130">
        <f t="shared" si="142"/>
        <v>11.144735654047807</v>
      </c>
      <c r="I124" s="130">
        <f t="shared" ref="I124:J124" si="156">I77/I30</f>
        <v>11.364817787754543</v>
      </c>
      <c r="J124" s="130">
        <f t="shared" si="156"/>
        <v>12.06857038240261</v>
      </c>
      <c r="K124" s="174">
        <f t="shared" si="142"/>
        <v>13.439596927281215</v>
      </c>
      <c r="M124" s="22">
        <f t="shared" si="113"/>
        <v>0.11360306162507221</v>
      </c>
    </row>
    <row r="125" spans="1:13" ht="20.100000000000001" customHeight="1" x14ac:dyDescent="0.25">
      <c r="A125" s="23"/>
      <c r="B125" t="s">
        <v>84</v>
      </c>
      <c r="C125" s="222">
        <f t="shared" si="142"/>
        <v>8.7338098076509976</v>
      </c>
      <c r="D125" s="223">
        <f t="shared" si="142"/>
        <v>9.4251186024077285</v>
      </c>
      <c r="E125" s="223">
        <f t="shared" si="142"/>
        <v>10.664575407843053</v>
      </c>
      <c r="F125" s="223">
        <f t="shared" si="142"/>
        <v>10.901297215418332</v>
      </c>
      <c r="G125" s="223">
        <f t="shared" ref="G125" si="157">G78/G31</f>
        <v>11.843918106184637</v>
      </c>
      <c r="H125" s="223">
        <f t="shared" si="142"/>
        <v>11.541792756448999</v>
      </c>
      <c r="I125" s="223">
        <f t="shared" ref="I125:J125" si="158">I78/I31</f>
        <v>12.133750289235763</v>
      </c>
      <c r="J125" s="223">
        <f t="shared" si="158"/>
        <v>13.377036090422843</v>
      </c>
      <c r="K125" s="173">
        <f t="shared" si="142"/>
        <v>13.759919111592765</v>
      </c>
      <c r="M125" s="221">
        <f t="shared" si="113"/>
        <v>2.8622410718024724E-2</v>
      </c>
    </row>
    <row r="126" spans="1:13" ht="20.100000000000001" customHeight="1" thickBot="1" x14ac:dyDescent="0.3">
      <c r="A126" s="23"/>
      <c r="B126" t="s">
        <v>85</v>
      </c>
      <c r="C126" s="222">
        <f t="shared" si="142"/>
        <v>8.2175515374870436</v>
      </c>
      <c r="D126" s="223">
        <f t="shared" si="142"/>
        <v>8.0282708076336977</v>
      </c>
      <c r="E126" s="223">
        <f t="shared" si="142"/>
        <v>7.1393181615747752</v>
      </c>
      <c r="F126" s="223">
        <f t="shared" si="142"/>
        <v>6.851706407841232</v>
      </c>
      <c r="G126" s="223">
        <f t="shared" ref="G126" si="159">G79/G32</f>
        <v>12.583021167125514</v>
      </c>
      <c r="H126" s="223">
        <f t="shared" si="142"/>
        <v>10.197394233071941</v>
      </c>
      <c r="I126" s="223">
        <f t="shared" ref="I126:J126" si="160">I79/I32</f>
        <v>9.111957419812299</v>
      </c>
      <c r="J126" s="223">
        <f t="shared" si="160"/>
        <v>9.4326705093308068</v>
      </c>
      <c r="K126" s="173">
        <f t="shared" si="142"/>
        <v>12.307700053039513</v>
      </c>
      <c r="M126" s="33">
        <f t="shared" si="113"/>
        <v>0.30479486597827454</v>
      </c>
    </row>
    <row r="127" spans="1:13" ht="20.100000000000001" customHeight="1" thickBot="1" x14ac:dyDescent="0.3">
      <c r="A127" s="5" t="s">
        <v>12</v>
      </c>
      <c r="B127" s="6"/>
      <c r="C127" s="111">
        <f t="shared" si="142"/>
        <v>6.5114133195300425</v>
      </c>
      <c r="D127" s="130">
        <f t="shared" si="142"/>
        <v>6.194533158108551</v>
      </c>
      <c r="E127" s="130">
        <f t="shared" si="142"/>
        <v>5.8572628598213905</v>
      </c>
      <c r="F127" s="130">
        <f t="shared" si="142"/>
        <v>4.6456746925895409</v>
      </c>
      <c r="G127" s="130">
        <f t="shared" ref="G127" si="161">G80/G33</f>
        <v>5.0539941688228893</v>
      </c>
      <c r="H127" s="130">
        <f t="shared" si="142"/>
        <v>5.2067475807992807</v>
      </c>
      <c r="I127" s="130">
        <f t="shared" ref="I127:J127" si="162">I80/I33</f>
        <v>5.6696504033864485</v>
      </c>
      <c r="J127" s="130">
        <f t="shared" si="162"/>
        <v>6.2554562050757028</v>
      </c>
      <c r="K127" s="174">
        <f t="shared" si="142"/>
        <v>7.1500175685389946</v>
      </c>
      <c r="M127" s="22">
        <f t="shared" si="113"/>
        <v>0.14300497583812369</v>
      </c>
    </row>
    <row r="128" spans="1:13" ht="20.100000000000001" customHeight="1" x14ac:dyDescent="0.25">
      <c r="A128" s="23"/>
      <c r="B128" t="s">
        <v>84</v>
      </c>
      <c r="C128" s="222">
        <f t="shared" si="142"/>
        <v>6.1268866254537739</v>
      </c>
      <c r="D128" s="223">
        <f t="shared" si="142"/>
        <v>5.8482320850167264</v>
      </c>
      <c r="E128" s="223">
        <f t="shared" si="142"/>
        <v>5.4770008408434752</v>
      </c>
      <c r="F128" s="223">
        <f t="shared" si="142"/>
        <v>4.3489540988079645</v>
      </c>
      <c r="G128" s="223">
        <f t="shared" ref="G128" si="163">G81/G34</f>
        <v>4.6962862811374828</v>
      </c>
      <c r="H128" s="223">
        <f t="shared" si="142"/>
        <v>4.8534789652693586</v>
      </c>
      <c r="I128" s="223">
        <f t="shared" ref="I128:J128" si="164">I81/I34</f>
        <v>5.4942995301534721</v>
      </c>
      <c r="J128" s="223">
        <f t="shared" si="164"/>
        <v>6.0154876042884275</v>
      </c>
      <c r="K128" s="173">
        <f t="shared" si="142"/>
        <v>6.8188055432732133</v>
      </c>
      <c r="M128" s="221">
        <f t="shared" si="113"/>
        <v>0.13354161654528257</v>
      </c>
    </row>
    <row r="129" spans="1:13" ht="20.100000000000001" customHeight="1" thickBot="1" x14ac:dyDescent="0.3">
      <c r="A129" s="23"/>
      <c r="B129" t="s">
        <v>85</v>
      </c>
      <c r="C129" s="222">
        <f t="shared" si="142"/>
        <v>11.811279449224065</v>
      </c>
      <c r="D129" s="223">
        <f t="shared" si="142"/>
        <v>11.039594243838907</v>
      </c>
      <c r="E129" s="223">
        <f t="shared" si="142"/>
        <v>11.392946927374302</v>
      </c>
      <c r="F129" s="223">
        <f t="shared" si="142"/>
        <v>11.754864898981511</v>
      </c>
      <c r="G129" s="223">
        <f t="shared" ref="G129" si="165">G82/G35</f>
        <v>12.990164112596457</v>
      </c>
      <c r="H129" s="223">
        <f t="shared" si="142"/>
        <v>12.713660354989113</v>
      </c>
      <c r="I129" s="223">
        <f t="shared" ref="I129:J129" si="166">I82/I35</f>
        <v>12.317009916622206</v>
      </c>
      <c r="J129" s="223">
        <f t="shared" si="166"/>
        <v>11.556323218814034</v>
      </c>
      <c r="K129" s="173">
        <f t="shared" si="142"/>
        <v>14.445677081460401</v>
      </c>
      <c r="M129" s="33">
        <f t="shared" si="113"/>
        <v>0.25002362844459158</v>
      </c>
    </row>
    <row r="130" spans="1:13" ht="20.100000000000001" customHeight="1" thickBot="1" x14ac:dyDescent="0.3">
      <c r="A130" s="5" t="s">
        <v>11</v>
      </c>
      <c r="B130" s="6"/>
      <c r="C130" s="111">
        <f t="shared" si="142"/>
        <v>9.4593915192518825</v>
      </c>
      <c r="D130" s="130">
        <f t="shared" si="142"/>
        <v>9.8262393081334114</v>
      </c>
      <c r="E130" s="130">
        <f t="shared" si="142"/>
        <v>9.8714347596235577</v>
      </c>
      <c r="F130" s="130">
        <f t="shared" si="142"/>
        <v>9.5642067097241092</v>
      </c>
      <c r="G130" s="130">
        <f t="shared" ref="G130" si="167">G83/G36</f>
        <v>8.986912153786843</v>
      </c>
      <c r="H130" s="130">
        <f t="shared" si="142"/>
        <v>9.5622009717787151</v>
      </c>
      <c r="I130" s="130">
        <f t="shared" ref="I130:J130" si="168">I83/I36</f>
        <v>10.054095560632007</v>
      </c>
      <c r="J130" s="130">
        <f t="shared" si="168"/>
        <v>9.7207879105524366</v>
      </c>
      <c r="K130" s="174">
        <f t="shared" si="142"/>
        <v>10.460126438156271</v>
      </c>
      <c r="M130" s="22">
        <f t="shared" si="113"/>
        <v>7.6057469251154308E-2</v>
      </c>
    </row>
    <row r="131" spans="1:13" ht="20.100000000000001" customHeight="1" x14ac:dyDescent="0.25">
      <c r="A131" s="23"/>
      <c r="B131" t="s">
        <v>84</v>
      </c>
      <c r="C131" s="222">
        <f t="shared" si="142"/>
        <v>9.1420220353026309</v>
      </c>
      <c r="D131" s="223">
        <f t="shared" si="142"/>
        <v>9.5823808898524234</v>
      </c>
      <c r="E131" s="223">
        <f t="shared" si="142"/>
        <v>9.6075923361953901</v>
      </c>
      <c r="F131" s="223">
        <f t="shared" si="142"/>
        <v>9.1216037233935268</v>
      </c>
      <c r="G131" s="223">
        <f t="shared" ref="G131" si="169">G84/G37</f>
        <v>8.5402556197665742</v>
      </c>
      <c r="H131" s="223">
        <f t="shared" si="142"/>
        <v>9.1311749503406734</v>
      </c>
      <c r="I131" s="223">
        <f t="shared" ref="I131:J131" si="170">I84/I37</f>
        <v>9.7502903835192321</v>
      </c>
      <c r="J131" s="223">
        <f t="shared" si="170"/>
        <v>9.4396494315714499</v>
      </c>
      <c r="K131" s="173">
        <f t="shared" si="142"/>
        <v>10.097169026111825</v>
      </c>
      <c r="M131" s="221">
        <f t="shared" si="113"/>
        <v>6.9655086166787381E-2</v>
      </c>
    </row>
    <row r="132" spans="1:13" ht="20.100000000000001" customHeight="1" thickBot="1" x14ac:dyDescent="0.3">
      <c r="A132" s="23"/>
      <c r="B132" t="s">
        <v>85</v>
      </c>
      <c r="C132" s="222">
        <f t="shared" si="142"/>
        <v>13.309875060640524</v>
      </c>
      <c r="D132" s="223">
        <f t="shared" si="142"/>
        <v>12.84427106221032</v>
      </c>
      <c r="E132" s="223">
        <f t="shared" si="142"/>
        <v>13.680904612950778</v>
      </c>
      <c r="F132" s="223">
        <f t="shared" si="142"/>
        <v>13.68610844429603</v>
      </c>
      <c r="G132" s="223">
        <f t="shared" ref="G132" si="171">G85/G38</f>
        <v>13.811972377929358</v>
      </c>
      <c r="H132" s="223">
        <f t="shared" si="142"/>
        <v>13.79750501599241</v>
      </c>
      <c r="I132" s="223">
        <f t="shared" ref="I132:J132" si="172">I85/I38</f>
        <v>13.439382836894822</v>
      </c>
      <c r="J132" s="223">
        <f t="shared" si="172"/>
        <v>13.082852982413481</v>
      </c>
      <c r="K132" s="173">
        <f t="shared" si="142"/>
        <v>14.502723294871808</v>
      </c>
      <c r="M132" s="33">
        <f t="shared" si="113"/>
        <v>0.10852910403923183</v>
      </c>
    </row>
    <row r="133" spans="1:13" ht="20.100000000000001" customHeight="1" thickBot="1" x14ac:dyDescent="0.3">
      <c r="A133" s="5" t="s">
        <v>6</v>
      </c>
      <c r="B133" s="6"/>
      <c r="C133" s="111">
        <f t="shared" si="142"/>
        <v>10.43620664331918</v>
      </c>
      <c r="D133" s="130">
        <f t="shared" si="142"/>
        <v>10.88841256916583</v>
      </c>
      <c r="E133" s="130">
        <f t="shared" si="142"/>
        <v>11.564204729106528</v>
      </c>
      <c r="F133" s="130">
        <f t="shared" si="142"/>
        <v>11.385769200869499</v>
      </c>
      <c r="G133" s="130">
        <f t="shared" ref="G133" si="173">G86/G39</f>
        <v>11.546971243508999</v>
      </c>
      <c r="H133" s="130">
        <f t="shared" si="142"/>
        <v>11.892505266359258</v>
      </c>
      <c r="I133" s="130">
        <f t="shared" ref="I133:J133" si="174">I86/I39</f>
        <v>12.33339206071159</v>
      </c>
      <c r="J133" s="130">
        <f t="shared" si="174"/>
        <v>13.087113272145258</v>
      </c>
      <c r="K133" s="174">
        <f t="shared" si="142"/>
        <v>14.523112900479685</v>
      </c>
      <c r="M133" s="22">
        <f t="shared" si="113"/>
        <v>0.10972623209358345</v>
      </c>
    </row>
    <row r="134" spans="1:13" ht="20.100000000000001" customHeight="1" x14ac:dyDescent="0.25">
      <c r="A134" s="23"/>
      <c r="B134" t="s">
        <v>84</v>
      </c>
      <c r="C134" s="222">
        <f t="shared" ref="C134:K141" si="175">C87/C40</f>
        <v>9.8919608108893069</v>
      </c>
      <c r="D134" s="223">
        <f t="shared" si="175"/>
        <v>10.222273866177959</v>
      </c>
      <c r="E134" s="223">
        <f t="shared" si="175"/>
        <v>10.884497388649878</v>
      </c>
      <c r="F134" s="223">
        <f t="shared" si="175"/>
        <v>10.928790922923891</v>
      </c>
      <c r="G134" s="223">
        <f t="shared" ref="G134" si="176">G87/G40</f>
        <v>11.15227524901206</v>
      </c>
      <c r="H134" s="223">
        <f t="shared" si="175"/>
        <v>11.284437748580087</v>
      </c>
      <c r="I134" s="223">
        <f t="shared" ref="I134:J134" si="177">I87/I40</f>
        <v>11.697832256257879</v>
      </c>
      <c r="J134" s="223">
        <f t="shared" si="177"/>
        <v>12.426478103870727</v>
      </c>
      <c r="K134" s="173">
        <f t="shared" si="175"/>
        <v>14.090127734009677</v>
      </c>
      <c r="M134" s="221">
        <f t="shared" si="113"/>
        <v>0.13387941589183983</v>
      </c>
    </row>
    <row r="135" spans="1:13" ht="20.100000000000001" customHeight="1" thickBot="1" x14ac:dyDescent="0.3">
      <c r="A135" s="23"/>
      <c r="B135" t="s">
        <v>85</v>
      </c>
      <c r="C135" s="222">
        <f t="shared" si="175"/>
        <v>12.334912173097759</v>
      </c>
      <c r="D135" s="223">
        <f t="shared" si="175"/>
        <v>13.561115615735471</v>
      </c>
      <c r="E135" s="223">
        <f t="shared" si="175"/>
        <v>14.121246839103664</v>
      </c>
      <c r="F135" s="223">
        <f t="shared" si="175"/>
        <v>12.918087465884994</v>
      </c>
      <c r="G135" s="223">
        <f t="shared" ref="G135" si="178">G88/G41</f>
        <v>12.947207023620999</v>
      </c>
      <c r="H135" s="223">
        <f t="shared" si="175"/>
        <v>14.446727488574959</v>
      </c>
      <c r="I135" s="223">
        <f t="shared" ref="I135:J135" si="179">I88/I41</f>
        <v>15.044963551530918</v>
      </c>
      <c r="J135" s="223">
        <f t="shared" si="179"/>
        <v>15.62016570977883</v>
      </c>
      <c r="K135" s="173">
        <f t="shared" si="175"/>
        <v>16.269530853847488</v>
      </c>
      <c r="M135" s="33">
        <f t="shared" si="113"/>
        <v>4.1572231443238211E-2</v>
      </c>
    </row>
    <row r="136" spans="1:13" ht="20.100000000000001" customHeight="1" thickBot="1" x14ac:dyDescent="0.3">
      <c r="A136" s="5" t="s">
        <v>7</v>
      </c>
      <c r="B136" s="6"/>
      <c r="C136" s="111">
        <f t="shared" si="175"/>
        <v>17.343538291795131</v>
      </c>
      <c r="D136" s="130">
        <f t="shared" si="175"/>
        <v>15.135612348541587</v>
      </c>
      <c r="E136" s="130">
        <f t="shared" si="175"/>
        <v>17.897327696503972</v>
      </c>
      <c r="F136" s="130">
        <f t="shared" si="175"/>
        <v>17.227658366505111</v>
      </c>
      <c r="G136" s="130">
        <f t="shared" ref="G136" si="180">G89/G42</f>
        <v>17.857502174372957</v>
      </c>
      <c r="H136" s="130">
        <f t="shared" si="175"/>
        <v>18.798711710200049</v>
      </c>
      <c r="I136" s="130">
        <f t="shared" ref="I136:J136" si="181">I89/I42</f>
        <v>18.11969453679113</v>
      </c>
      <c r="J136" s="130">
        <f t="shared" si="181"/>
        <v>19.258270303657632</v>
      </c>
      <c r="K136" s="174">
        <f t="shared" si="175"/>
        <v>21.780677230074268</v>
      </c>
      <c r="M136" s="22">
        <f t="shared" si="113"/>
        <v>0.13097785453440058</v>
      </c>
    </row>
    <row r="137" spans="1:13" ht="20.100000000000001" customHeight="1" x14ac:dyDescent="0.25">
      <c r="A137" s="23"/>
      <c r="B137" t="s">
        <v>84</v>
      </c>
      <c r="C137" s="222">
        <f t="shared" si="175"/>
        <v>17.493804805169436</v>
      </c>
      <c r="D137" s="223">
        <f t="shared" si="175"/>
        <v>15.20741029804255</v>
      </c>
      <c r="E137" s="223">
        <f t="shared" si="175"/>
        <v>17.980713194411631</v>
      </c>
      <c r="F137" s="223">
        <f t="shared" si="175"/>
        <v>17.314812762045108</v>
      </c>
      <c r="G137" s="223">
        <f t="shared" ref="G137" si="182">G90/G43</f>
        <v>17.958278087156369</v>
      </c>
      <c r="H137" s="223">
        <f t="shared" si="175"/>
        <v>18.813765410091381</v>
      </c>
      <c r="I137" s="223">
        <f t="shared" ref="I137:J137" si="183">I90/I43</f>
        <v>18.456441421067197</v>
      </c>
      <c r="J137" s="223">
        <f t="shared" si="183"/>
        <v>19.279410140560561</v>
      </c>
      <c r="K137" s="173">
        <f t="shared" si="175"/>
        <v>21.838398173243569</v>
      </c>
      <c r="M137" s="221">
        <f t="shared" si="113"/>
        <v>0.13273165589746636</v>
      </c>
    </row>
    <row r="138" spans="1:13" ht="20.100000000000001" customHeight="1" thickBot="1" x14ac:dyDescent="0.3">
      <c r="A138" s="23"/>
      <c r="B138" t="s">
        <v>85</v>
      </c>
      <c r="C138" s="222">
        <f t="shared" si="175"/>
        <v>11.069869958122107</v>
      </c>
      <c r="D138" s="223">
        <f t="shared" si="175"/>
        <v>11.320311053508609</v>
      </c>
      <c r="E138" s="223">
        <f t="shared" si="175"/>
        <v>10.660059239006607</v>
      </c>
      <c r="F138" s="223">
        <f t="shared" si="175"/>
        <v>11.922603691208574</v>
      </c>
      <c r="G138" s="223">
        <f t="shared" ref="G138" si="184">G91/G44</f>
        <v>13.913836477987422</v>
      </c>
      <c r="H138" s="223">
        <f t="shared" si="175"/>
        <v>16.466569767441861</v>
      </c>
      <c r="I138" s="223">
        <f t="shared" ref="I138:J138" si="185">I91/I44</f>
        <v>12.214870918799592</v>
      </c>
      <c r="J138" s="223">
        <f t="shared" si="185"/>
        <v>17.341844183837974</v>
      </c>
      <c r="K138" s="173">
        <f t="shared" si="175"/>
        <v>16.857153299680817</v>
      </c>
      <c r="M138" s="33">
        <f t="shared" si="113"/>
        <v>-2.7949212264798965E-2</v>
      </c>
    </row>
    <row r="139" spans="1:13" ht="20.100000000000001" customHeight="1" thickBot="1" x14ac:dyDescent="0.3">
      <c r="A139" s="72" t="s">
        <v>20</v>
      </c>
      <c r="B139" s="98"/>
      <c r="C139" s="112">
        <f t="shared" si="175"/>
        <v>9.8494977541431705</v>
      </c>
      <c r="D139" s="113">
        <f t="shared" si="175"/>
        <v>10.411404658338641</v>
      </c>
      <c r="E139" s="113">
        <f t="shared" si="175"/>
        <v>10.813566770358026</v>
      </c>
      <c r="F139" s="113">
        <f t="shared" si="175"/>
        <v>10.404073354368721</v>
      </c>
      <c r="G139" s="113">
        <f t="shared" ref="G139" si="186">G92/G45</f>
        <v>10.469578868030986</v>
      </c>
      <c r="H139" s="113">
        <f>H92/H45</f>
        <v>10.653736722958094</v>
      </c>
      <c r="I139" s="113">
        <f t="shared" ref="I139:J139" si="187">I92/I45</f>
        <v>11.36176245750775</v>
      </c>
      <c r="J139" s="113">
        <f t="shared" si="187"/>
        <v>12.127189213779795</v>
      </c>
      <c r="K139" s="187">
        <f t="shared" si="175"/>
        <v>13.609970246196051</v>
      </c>
      <c r="M139" s="125">
        <f t="shared" si="113"/>
        <v>0.12226914302049578</v>
      </c>
    </row>
    <row r="140" spans="1:13" ht="20.100000000000001" customHeight="1" x14ac:dyDescent="0.25">
      <c r="A140" s="23"/>
      <c r="B140" t="s">
        <v>84</v>
      </c>
      <c r="C140" s="282">
        <f t="shared" si="175"/>
        <v>8.7757390796270514</v>
      </c>
      <c r="D140" s="283">
        <f t="shared" si="175"/>
        <v>9.2619444743279651</v>
      </c>
      <c r="E140" s="283">
        <f t="shared" si="175"/>
        <v>9.4305536237812344</v>
      </c>
      <c r="F140" s="283">
        <f t="shared" si="175"/>
        <v>8.8528644413724802</v>
      </c>
      <c r="G140" s="283">
        <f t="shared" ref="G140" si="188">G93/G46</f>
        <v>8.8559011818332802</v>
      </c>
      <c r="H140" s="283">
        <f>H93/H46</f>
        <v>9.1526720438386615</v>
      </c>
      <c r="I140" s="283">
        <f t="shared" ref="I140:J140" si="189">I93/I46</f>
        <v>9.7386388228728009</v>
      </c>
      <c r="J140" s="283">
        <f t="shared" si="189"/>
        <v>10.485349888002441</v>
      </c>
      <c r="K140" s="286">
        <f t="shared" si="175"/>
        <v>12.108964153095872</v>
      </c>
      <c r="M140" s="221">
        <f t="shared" si="113"/>
        <v>0.15484597866888594</v>
      </c>
    </row>
    <row r="141" spans="1:13" ht="20.100000000000001" customHeight="1" thickBot="1" x14ac:dyDescent="0.3">
      <c r="A141" s="30"/>
      <c r="B141" s="24" t="s">
        <v>85</v>
      </c>
      <c r="C141" s="224">
        <f t="shared" si="175"/>
        <v>11.058594809175506</v>
      </c>
      <c r="D141" s="225">
        <f t="shared" si="175"/>
        <v>11.627077891387147</v>
      </c>
      <c r="E141" s="225">
        <f t="shared" si="175"/>
        <v>12.500752616302254</v>
      </c>
      <c r="F141" s="225">
        <f t="shared" si="175"/>
        <v>12.280213392533852</v>
      </c>
      <c r="G141" s="225">
        <f t="shared" ref="G141" si="190">G94/G47</f>
        <v>12.256201900212876</v>
      </c>
      <c r="H141" s="225">
        <f>H94/H47</f>
        <v>12.322547853954378</v>
      </c>
      <c r="I141" s="225">
        <f t="shared" ref="I141:J141" si="191">I94/I47</f>
        <v>13.180833699678598</v>
      </c>
      <c r="J141" s="225">
        <f t="shared" si="191"/>
        <v>13.831993790082789</v>
      </c>
      <c r="K141" s="288">
        <f t="shared" si="175"/>
        <v>15.066283609574045</v>
      </c>
      <c r="M141" s="33">
        <f t="shared" si="113"/>
        <v>8.923441104898501E-2</v>
      </c>
    </row>
  </sheetData>
  <mergeCells count="51">
    <mergeCell ref="H99:H100"/>
    <mergeCell ref="J99:J100"/>
    <mergeCell ref="M99:M100"/>
    <mergeCell ref="A99:B100"/>
    <mergeCell ref="C99:C100"/>
    <mergeCell ref="D99:D100"/>
    <mergeCell ref="E99:E100"/>
    <mergeCell ref="F99:F100"/>
    <mergeCell ref="G99:G100"/>
    <mergeCell ref="I99:I100"/>
    <mergeCell ref="F52:F53"/>
    <mergeCell ref="W52:X52"/>
    <mergeCell ref="H52:H53"/>
    <mergeCell ref="J52:J53"/>
    <mergeCell ref="M52:M53"/>
    <mergeCell ref="N52:N53"/>
    <mergeCell ref="O52:O53"/>
    <mergeCell ref="P52:P53"/>
    <mergeCell ref="Q52:Q53"/>
    <mergeCell ref="R52:R53"/>
    <mergeCell ref="T52:T53"/>
    <mergeCell ref="W5:X5"/>
    <mergeCell ref="H5:H6"/>
    <mergeCell ref="J5:J6"/>
    <mergeCell ref="M5:M6"/>
    <mergeCell ref="N5:N6"/>
    <mergeCell ref="O5:O6"/>
    <mergeCell ref="I5:I6"/>
    <mergeCell ref="S5:S6"/>
    <mergeCell ref="K5:K6"/>
    <mergeCell ref="U5:U6"/>
    <mergeCell ref="P5:P6"/>
    <mergeCell ref="Q5:Q6"/>
    <mergeCell ref="R5:R6"/>
    <mergeCell ref="T5:T6"/>
    <mergeCell ref="U52:U53"/>
    <mergeCell ref="K99:K100"/>
    <mergeCell ref="A5:B6"/>
    <mergeCell ref="C5:C6"/>
    <mergeCell ref="D5:D6"/>
    <mergeCell ref="E5:E6"/>
    <mergeCell ref="F5:F6"/>
    <mergeCell ref="G52:G53"/>
    <mergeCell ref="G5:G6"/>
    <mergeCell ref="I52:I53"/>
    <mergeCell ref="S52:S53"/>
    <mergeCell ref="K52:K53"/>
    <mergeCell ref="A52:B53"/>
    <mergeCell ref="C52:C53"/>
    <mergeCell ref="D52:D53"/>
    <mergeCell ref="E52:E53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2B1259A-4CC1-4624-9DFD-CE9119CEB93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M101:M141</xm:sqref>
        </x14:conditionalFormatting>
        <x14:conditionalFormatting xmlns:xm="http://schemas.microsoft.com/office/excel/2006/main">
          <x14:cfRule type="iconSet" priority="3" id="{AD0DE182-43E0-4E48-A75F-7DF579F7A8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W7:X47</xm:sqref>
        </x14:conditionalFormatting>
        <x14:conditionalFormatting xmlns:xm="http://schemas.microsoft.com/office/excel/2006/main">
          <x14:cfRule type="iconSet" priority="2" id="{89DC878E-21F1-4FC0-91A4-78127946821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W54:X94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>
    <pageSetUpPr fitToPage="1"/>
  </sheetPr>
  <dimension ref="A1:AA146"/>
  <sheetViews>
    <sheetView showGridLines="0" zoomScaleNormal="100" workbookViewId="0">
      <selection activeCell="X50" sqref="X50"/>
    </sheetView>
  </sheetViews>
  <sheetFormatPr defaultRowHeight="15" x14ac:dyDescent="0.25"/>
  <cols>
    <col min="1" max="1" width="2.85546875" customWidth="1"/>
    <col min="2" max="2" width="23" customWidth="1"/>
    <col min="3" max="9" width="12" customWidth="1"/>
    <col min="10" max="11" width="11.140625" customWidth="1"/>
    <col min="12" max="12" width="2.5703125" customWidth="1"/>
    <col min="13" max="14" width="10.28515625" customWidth="1"/>
    <col min="15" max="19" width="11.140625" customWidth="1"/>
    <col min="20" max="21" width="11.7109375" customWidth="1"/>
    <col min="22" max="22" width="2.5703125" customWidth="1"/>
    <col min="23" max="24" width="11.140625" customWidth="1"/>
    <col min="25" max="26" width="10.28515625" customWidth="1"/>
    <col min="27" max="27" width="1.85546875" customWidth="1"/>
    <col min="31" max="31" width="11.5703125" customWidth="1"/>
  </cols>
  <sheetData>
    <row r="1" spans="1:27" x14ac:dyDescent="0.25">
      <c r="A1" s="1" t="s">
        <v>62</v>
      </c>
    </row>
    <row r="2" spans="1:27" x14ac:dyDescent="0.25">
      <c r="A2" s="1"/>
      <c r="O2" s="235"/>
    </row>
    <row r="3" spans="1:27" x14ac:dyDescent="0.25">
      <c r="A3" s="1" t="s">
        <v>21</v>
      </c>
      <c r="M3" s="1" t="s">
        <v>23</v>
      </c>
      <c r="W3" s="1" t="str">
        <f>'7'!W3</f>
        <v>VARIAÇÃO (JAN-DEZ)</v>
      </c>
    </row>
    <row r="4" spans="1:27" ht="15.75" thickBot="1" x14ac:dyDescent="0.3"/>
    <row r="5" spans="1:27" ht="24" customHeight="1" x14ac:dyDescent="0.25">
      <c r="A5" s="420" t="s">
        <v>25</v>
      </c>
      <c r="B5" s="450"/>
      <c r="C5" s="422">
        <v>2016</v>
      </c>
      <c r="D5" s="424">
        <v>2017</v>
      </c>
      <c r="E5" s="424">
        <v>2018</v>
      </c>
      <c r="F5" s="426">
        <v>2019</v>
      </c>
      <c r="G5" s="426">
        <v>2020</v>
      </c>
      <c r="H5" s="424">
        <v>2021</v>
      </c>
      <c r="I5" s="424">
        <v>2022</v>
      </c>
      <c r="J5" s="426">
        <v>2023</v>
      </c>
      <c r="K5" s="457">
        <v>2024</v>
      </c>
      <c r="M5" s="466">
        <v>2016</v>
      </c>
      <c r="N5" s="424">
        <v>2017</v>
      </c>
      <c r="O5" s="424">
        <v>2018</v>
      </c>
      <c r="P5" s="426">
        <v>2019</v>
      </c>
      <c r="Q5" s="426">
        <v>2020</v>
      </c>
      <c r="R5" s="424">
        <v>2021</v>
      </c>
      <c r="S5" s="424">
        <v>2022</v>
      </c>
      <c r="T5" s="428">
        <v>2023</v>
      </c>
      <c r="U5" s="440">
        <v>2024</v>
      </c>
      <c r="W5" s="464" t="s">
        <v>86</v>
      </c>
      <c r="X5" s="465"/>
    </row>
    <row r="6" spans="1:27" ht="20.25" customHeight="1" thickBot="1" x14ac:dyDescent="0.3">
      <c r="A6" s="451"/>
      <c r="B6" s="452"/>
      <c r="C6" s="453"/>
      <c r="D6" s="444"/>
      <c r="E6" s="444"/>
      <c r="F6" s="449"/>
      <c r="G6" s="449"/>
      <c r="H6" s="444"/>
      <c r="I6" s="444"/>
      <c r="J6" s="449"/>
      <c r="K6" s="458"/>
      <c r="M6" s="467"/>
      <c r="N6" s="444"/>
      <c r="O6" s="444"/>
      <c r="P6" s="449"/>
      <c r="Q6" s="449"/>
      <c r="R6" s="444"/>
      <c r="S6" s="444"/>
      <c r="T6" s="469"/>
      <c r="U6" s="463"/>
      <c r="W6" s="127" t="s">
        <v>0</v>
      </c>
      <c r="X6" s="128" t="s">
        <v>37</v>
      </c>
    </row>
    <row r="7" spans="1:27" ht="20.100000000000001" customHeight="1" thickBot="1" x14ac:dyDescent="0.3">
      <c r="A7" s="5" t="s">
        <v>10</v>
      </c>
      <c r="B7" s="6"/>
      <c r="C7" s="12">
        <v>18625525</v>
      </c>
      <c r="D7" s="13">
        <v>19983662</v>
      </c>
      <c r="E7" s="13">
        <v>20334191</v>
      </c>
      <c r="F7" s="13">
        <v>21469566</v>
      </c>
      <c r="G7" s="35">
        <v>19721315</v>
      </c>
      <c r="H7" s="35">
        <v>20394126</v>
      </c>
      <c r="I7" s="35">
        <v>21566848.732000001</v>
      </c>
      <c r="J7" s="13">
        <v>20881804.086000007</v>
      </c>
      <c r="K7" s="155">
        <v>20732400.497999996</v>
      </c>
      <c r="M7" s="131">
        <f t="shared" ref="M7:U7" si="0">C7/C46</f>
        <v>0.16972846980551387</v>
      </c>
      <c r="N7" s="20">
        <f t="shared" si="0"/>
        <v>0.17784797322324608</v>
      </c>
      <c r="O7" s="20">
        <f t="shared" si="0"/>
        <v>0.17665948104128135</v>
      </c>
      <c r="P7" s="20">
        <f t="shared" si="0"/>
        <v>0.17230649587352914</v>
      </c>
      <c r="Q7" s="20">
        <f t="shared" si="0"/>
        <v>0.17604388513552507</v>
      </c>
      <c r="R7" s="20">
        <f t="shared" si="0"/>
        <v>0.17328196252462968</v>
      </c>
      <c r="S7" s="20">
        <f t="shared" si="0"/>
        <v>0.17272416767338244</v>
      </c>
      <c r="T7" s="179">
        <f t="shared" si="0"/>
        <v>0.16840163556468393</v>
      </c>
      <c r="U7" s="180">
        <f t="shared" si="0"/>
        <v>0.15892012376054807</v>
      </c>
      <c r="W7" s="100">
        <f>(K7-J7)/J7</f>
        <v>-7.1547260660383659E-3</v>
      </c>
      <c r="X7" s="99">
        <f>(U7-T7)*100</f>
        <v>-0.9481511804135867</v>
      </c>
      <c r="AA7" s="1"/>
    </row>
    <row r="8" spans="1:27" ht="20.100000000000001" customHeight="1" x14ac:dyDescent="0.25">
      <c r="A8" s="23"/>
      <c r="B8" t="s">
        <v>36</v>
      </c>
      <c r="C8" s="9">
        <v>4702002</v>
      </c>
      <c r="D8" s="10">
        <v>5732995</v>
      </c>
      <c r="E8" s="10">
        <v>5593310</v>
      </c>
      <c r="F8" s="34">
        <v>6042469</v>
      </c>
      <c r="G8" s="34">
        <v>3393434</v>
      </c>
      <c r="H8" s="34">
        <v>3466822</v>
      </c>
      <c r="I8" s="34">
        <v>5137967.7679999992</v>
      </c>
      <c r="J8" s="10">
        <v>5385680.5770000005</v>
      </c>
      <c r="K8" s="156">
        <v>7018461.8030000012</v>
      </c>
      <c r="M8" s="75">
        <f t="shared" ref="M8:U8" si="1">C8/C7</f>
        <v>0.25244936719904537</v>
      </c>
      <c r="N8" s="17">
        <f t="shared" si="1"/>
        <v>0.28688410562588579</v>
      </c>
      <c r="O8" s="17">
        <f t="shared" si="1"/>
        <v>0.2750692171623646</v>
      </c>
      <c r="P8" s="17">
        <f t="shared" si="1"/>
        <v>0.28144346280684018</v>
      </c>
      <c r="Q8" s="17">
        <f t="shared" si="1"/>
        <v>0.17206935744396354</v>
      </c>
      <c r="R8" s="17">
        <f t="shared" si="1"/>
        <v>0.1699912023687605</v>
      </c>
      <c r="S8" s="17">
        <f t="shared" si="1"/>
        <v>0.23823451593910863</v>
      </c>
      <c r="T8" s="181">
        <f t="shared" si="1"/>
        <v>0.25791260921803089</v>
      </c>
      <c r="U8" s="183">
        <f t="shared" si="1"/>
        <v>0.33852625042995166</v>
      </c>
      <c r="W8" s="101">
        <f t="shared" ref="W8:W48" si="2">(K8-J8)/J8</f>
        <v>0.30317082542416823</v>
      </c>
      <c r="X8" s="106">
        <f t="shared" ref="X8:X48" si="3">(U8-T8)*100</f>
        <v>8.0613641211920779</v>
      </c>
    </row>
    <row r="9" spans="1:27" ht="20.100000000000001" customHeight="1" thickBot="1" x14ac:dyDescent="0.3">
      <c r="A9" s="23"/>
      <c r="B9" t="s">
        <v>35</v>
      </c>
      <c r="C9" s="9">
        <v>13923523</v>
      </c>
      <c r="D9" s="10">
        <v>14250667</v>
      </c>
      <c r="E9" s="10">
        <v>14740881</v>
      </c>
      <c r="F9" s="34">
        <v>15427097</v>
      </c>
      <c r="G9" s="34">
        <v>16327881</v>
      </c>
      <c r="H9" s="34">
        <v>16927304</v>
      </c>
      <c r="I9" s="34">
        <v>16428880.964000002</v>
      </c>
      <c r="J9" s="10">
        <v>15496123.509000007</v>
      </c>
      <c r="K9" s="156">
        <v>13713938.694999995</v>
      </c>
      <c r="M9" s="75">
        <f t="shared" ref="M9:U9" si="4">C9/C7</f>
        <v>0.74755063280095457</v>
      </c>
      <c r="N9" s="17">
        <f t="shared" si="4"/>
        <v>0.71311589437411427</v>
      </c>
      <c r="O9" s="17">
        <f t="shared" si="4"/>
        <v>0.72493078283763535</v>
      </c>
      <c r="P9" s="17">
        <f t="shared" si="4"/>
        <v>0.71855653719315982</v>
      </c>
      <c r="Q9" s="17">
        <f t="shared" si="4"/>
        <v>0.82793064255603643</v>
      </c>
      <c r="R9" s="17">
        <f t="shared" si="4"/>
        <v>0.83000879763123947</v>
      </c>
      <c r="S9" s="17">
        <f t="shared" si="4"/>
        <v>0.7617654840608914</v>
      </c>
      <c r="T9" s="181">
        <f t="shared" si="4"/>
        <v>0.74208739078196917</v>
      </c>
      <c r="U9" s="183">
        <f t="shared" si="4"/>
        <v>0.66147374957004834</v>
      </c>
      <c r="W9" s="101">
        <f t="shared" si="2"/>
        <v>-0.11500842858957182</v>
      </c>
      <c r="X9" s="104">
        <f t="shared" si="3"/>
        <v>-8.0613641211920832</v>
      </c>
    </row>
    <row r="10" spans="1:27" ht="20.100000000000001" customHeight="1" thickBot="1" x14ac:dyDescent="0.3">
      <c r="A10" s="5" t="s">
        <v>17</v>
      </c>
      <c r="B10" s="6"/>
      <c r="C10" s="12">
        <v>539211</v>
      </c>
      <c r="D10" s="13">
        <v>687664</v>
      </c>
      <c r="E10" s="13">
        <v>429621</v>
      </c>
      <c r="F10" s="35">
        <v>392807</v>
      </c>
      <c r="G10" s="35">
        <v>274448</v>
      </c>
      <c r="H10" s="35">
        <v>297993</v>
      </c>
      <c r="I10" s="35">
        <v>386610.79599999986</v>
      </c>
      <c r="J10" s="13">
        <v>386419.54099999991</v>
      </c>
      <c r="K10" s="155">
        <v>371316.71000000008</v>
      </c>
      <c r="M10" s="131">
        <f t="shared" ref="M10:U10" si="5">C10/C46</f>
        <v>4.9136578932567508E-3</v>
      </c>
      <c r="N10" s="20">
        <f t="shared" si="5"/>
        <v>6.1199818460995941E-3</v>
      </c>
      <c r="O10" s="20">
        <f t="shared" si="5"/>
        <v>3.7324633620504665E-3</v>
      </c>
      <c r="P10" s="20">
        <f t="shared" si="5"/>
        <v>3.1525182076150658E-3</v>
      </c>
      <c r="Q10" s="20">
        <f t="shared" si="5"/>
        <v>2.4498818759131724E-3</v>
      </c>
      <c r="R10" s="20">
        <f t="shared" si="5"/>
        <v>2.5319453188924093E-3</v>
      </c>
      <c r="S10" s="20">
        <f t="shared" si="5"/>
        <v>3.0962811851859852E-3</v>
      </c>
      <c r="T10" s="179">
        <f t="shared" si="5"/>
        <v>3.1162864305475605E-3</v>
      </c>
      <c r="U10" s="180">
        <f t="shared" si="5"/>
        <v>2.8462549482995022E-3</v>
      </c>
      <c r="W10" s="100">
        <f t="shared" si="2"/>
        <v>-3.9084024997586328E-2</v>
      </c>
      <c r="X10" s="99">
        <f t="shared" si="3"/>
        <v>-2.7003148224805831E-2</v>
      </c>
      <c r="AA10" s="1"/>
    </row>
    <row r="11" spans="1:27" ht="20.100000000000001" customHeight="1" x14ac:dyDescent="0.25">
      <c r="A11" s="23"/>
      <c r="B11" t="s">
        <v>36</v>
      </c>
      <c r="C11" s="9">
        <v>364939</v>
      </c>
      <c r="D11" s="10">
        <v>476985</v>
      </c>
      <c r="E11" s="10">
        <v>302334</v>
      </c>
      <c r="F11" s="34">
        <v>272418</v>
      </c>
      <c r="G11" s="34">
        <v>154593</v>
      </c>
      <c r="H11" s="34">
        <v>156955</v>
      </c>
      <c r="I11" s="34">
        <v>251465.49699999986</v>
      </c>
      <c r="J11" s="10">
        <v>241997.48199999996</v>
      </c>
      <c r="K11" s="156">
        <v>206478.42600000006</v>
      </c>
      <c r="M11" s="75">
        <f t="shared" ref="M11:U11" si="6">C11/C10</f>
        <v>0.67680184565967683</v>
      </c>
      <c r="N11" s="17">
        <f t="shared" si="6"/>
        <v>0.69363090113776493</v>
      </c>
      <c r="O11" s="17">
        <f t="shared" si="6"/>
        <v>0.70372258339326987</v>
      </c>
      <c r="P11" s="17">
        <f t="shared" si="6"/>
        <v>0.69351615424368707</v>
      </c>
      <c r="Q11" s="17">
        <f t="shared" si="6"/>
        <v>0.56328703433801663</v>
      </c>
      <c r="R11" s="17">
        <f t="shared" si="6"/>
        <v>0.52670700318463859</v>
      </c>
      <c r="S11" s="17">
        <f t="shared" si="6"/>
        <v>0.65043578607153008</v>
      </c>
      <c r="T11" s="181">
        <f t="shared" si="6"/>
        <v>0.62625580832103933</v>
      </c>
      <c r="U11" s="183">
        <f t="shared" si="6"/>
        <v>0.55607092392906321</v>
      </c>
      <c r="W11" s="101">
        <f t="shared" si="2"/>
        <v>-0.14677448586014585</v>
      </c>
      <c r="X11" s="106">
        <f t="shared" si="3"/>
        <v>-7.0184884391976121</v>
      </c>
    </row>
    <row r="12" spans="1:27" ht="20.100000000000001" customHeight="1" thickBot="1" x14ac:dyDescent="0.3">
      <c r="A12" s="23"/>
      <c r="B12" t="s">
        <v>35</v>
      </c>
      <c r="C12" s="9">
        <v>174272</v>
      </c>
      <c r="D12" s="10">
        <v>210679</v>
      </c>
      <c r="E12" s="10">
        <v>127287</v>
      </c>
      <c r="F12" s="34">
        <v>120389</v>
      </c>
      <c r="G12" s="34">
        <v>119855</v>
      </c>
      <c r="H12" s="34">
        <v>141038</v>
      </c>
      <c r="I12" s="34">
        <v>135145.299</v>
      </c>
      <c r="J12" s="10">
        <v>144422.05899999995</v>
      </c>
      <c r="K12" s="156">
        <v>164838.28400000001</v>
      </c>
      <c r="M12" s="75">
        <f t="shared" ref="M12:U12" si="7">C12/C10</f>
        <v>0.32319815434032317</v>
      </c>
      <c r="N12" s="17">
        <f t="shared" si="7"/>
        <v>0.30636909886223507</v>
      </c>
      <c r="O12" s="17">
        <f t="shared" si="7"/>
        <v>0.29627741660673013</v>
      </c>
      <c r="P12" s="17">
        <f t="shared" si="7"/>
        <v>0.30648384575631288</v>
      </c>
      <c r="Q12" s="17">
        <f t="shared" si="7"/>
        <v>0.43671296566198331</v>
      </c>
      <c r="R12" s="17">
        <f t="shared" si="7"/>
        <v>0.47329299681536141</v>
      </c>
      <c r="S12" s="17">
        <f t="shared" si="7"/>
        <v>0.34956421392846992</v>
      </c>
      <c r="T12" s="181">
        <f t="shared" si="7"/>
        <v>0.37374419167896061</v>
      </c>
      <c r="U12" s="183">
        <f t="shared" si="7"/>
        <v>0.44392907607093679</v>
      </c>
      <c r="W12" s="101">
        <f t="shared" si="2"/>
        <v>0.14136500435851057</v>
      </c>
      <c r="X12" s="104">
        <f t="shared" si="3"/>
        <v>7.0184884391976174</v>
      </c>
    </row>
    <row r="13" spans="1:27" ht="20.100000000000001" customHeight="1" thickBot="1" x14ac:dyDescent="0.3">
      <c r="A13" s="5" t="s">
        <v>14</v>
      </c>
      <c r="B13" s="6"/>
      <c r="C13" s="12">
        <v>11753648</v>
      </c>
      <c r="D13" s="13">
        <v>13623943</v>
      </c>
      <c r="E13" s="13">
        <v>13143932</v>
      </c>
      <c r="F13" s="35">
        <v>12901981</v>
      </c>
      <c r="G13" s="35">
        <v>12322675</v>
      </c>
      <c r="H13" s="35">
        <v>14026050</v>
      </c>
      <c r="I13" s="35">
        <v>16122434.652999997</v>
      </c>
      <c r="J13" s="13">
        <v>16685398.075000005</v>
      </c>
      <c r="K13" s="155">
        <v>19260641.721999995</v>
      </c>
      <c r="M13" s="131">
        <f t="shared" ref="M13:U13" si="8">C13/C46</f>
        <v>0.10710724608689627</v>
      </c>
      <c r="N13" s="20">
        <f t="shared" si="8"/>
        <v>0.12124858045832795</v>
      </c>
      <c r="O13" s="20">
        <f t="shared" si="8"/>
        <v>0.11419191478834301</v>
      </c>
      <c r="P13" s="20">
        <f t="shared" si="8"/>
        <v>0.1035463472310922</v>
      </c>
      <c r="Q13" s="20">
        <f t="shared" si="8"/>
        <v>0.10999933738000769</v>
      </c>
      <c r="R13" s="20">
        <f t="shared" si="8"/>
        <v>0.11917458342998284</v>
      </c>
      <c r="S13" s="20">
        <f t="shared" si="8"/>
        <v>0.12912104781335296</v>
      </c>
      <c r="T13" s="179">
        <f t="shared" si="8"/>
        <v>0.13455965367291536</v>
      </c>
      <c r="U13" s="180">
        <f t="shared" si="8"/>
        <v>0.14763864736565807</v>
      </c>
      <c r="W13" s="100">
        <f t="shared" si="2"/>
        <v>0.15434115718572627</v>
      </c>
      <c r="X13" s="99">
        <f t="shared" si="3"/>
        <v>1.3078993692742706</v>
      </c>
      <c r="AA13" s="1"/>
    </row>
    <row r="14" spans="1:27" ht="20.100000000000001" customHeight="1" x14ac:dyDescent="0.25">
      <c r="A14" s="23"/>
      <c r="B14" t="s">
        <v>36</v>
      </c>
      <c r="C14" s="9">
        <v>3467330</v>
      </c>
      <c r="D14" s="10">
        <v>4379112</v>
      </c>
      <c r="E14" s="10">
        <v>4100973</v>
      </c>
      <c r="F14" s="34">
        <v>4526694</v>
      </c>
      <c r="G14" s="34">
        <v>2630040</v>
      </c>
      <c r="H14" s="34">
        <v>2888926</v>
      </c>
      <c r="I14" s="34">
        <v>4533474.6830000049</v>
      </c>
      <c r="J14" s="10">
        <v>4759451.4250000063</v>
      </c>
      <c r="K14" s="156">
        <v>6659878.5569999982</v>
      </c>
      <c r="M14" s="75">
        <f t="shared" ref="M14:U14" si="9">C14/C13</f>
        <v>0.29500032670707854</v>
      </c>
      <c r="N14" s="17">
        <f t="shared" si="9"/>
        <v>0.32142765130476542</v>
      </c>
      <c r="O14" s="17">
        <f t="shared" si="9"/>
        <v>0.31200503776191174</v>
      </c>
      <c r="P14" s="17">
        <f t="shared" si="9"/>
        <v>0.35085263263060146</v>
      </c>
      <c r="Q14" s="17">
        <f t="shared" si="9"/>
        <v>0.21343093118985934</v>
      </c>
      <c r="R14" s="17">
        <f t="shared" si="9"/>
        <v>0.20596860841077852</v>
      </c>
      <c r="S14" s="17">
        <f t="shared" si="9"/>
        <v>0.28119045172600121</v>
      </c>
      <c r="T14" s="181">
        <f t="shared" si="9"/>
        <v>0.28524650137842184</v>
      </c>
      <c r="U14" s="183">
        <f t="shared" si="9"/>
        <v>0.34577656617707164</v>
      </c>
      <c r="W14" s="101">
        <f t="shared" si="2"/>
        <v>0.39929541501728621</v>
      </c>
      <c r="X14" s="106">
        <f t="shared" si="3"/>
        <v>6.0530064798649805</v>
      </c>
    </row>
    <row r="15" spans="1:27" ht="20.100000000000001" customHeight="1" thickBot="1" x14ac:dyDescent="0.3">
      <c r="A15" s="23"/>
      <c r="B15" t="s">
        <v>35</v>
      </c>
      <c r="C15" s="9">
        <v>8286318</v>
      </c>
      <c r="D15" s="10">
        <v>9244831</v>
      </c>
      <c r="E15" s="10">
        <v>9042959</v>
      </c>
      <c r="F15" s="34">
        <v>8375287</v>
      </c>
      <c r="G15" s="34">
        <v>9692635</v>
      </c>
      <c r="H15" s="34">
        <v>11137124</v>
      </c>
      <c r="I15" s="34">
        <v>11588959.969999993</v>
      </c>
      <c r="J15" s="10">
        <v>11925946.649999999</v>
      </c>
      <c r="K15" s="156">
        <v>12600763.164999999</v>
      </c>
      <c r="M15" s="75">
        <f t="shared" ref="M15:U15" si="10">C15/C13</f>
        <v>0.70499967329292146</v>
      </c>
      <c r="N15" s="17">
        <f t="shared" si="10"/>
        <v>0.67857234869523453</v>
      </c>
      <c r="O15" s="17">
        <f t="shared" si="10"/>
        <v>0.68799496223808831</v>
      </c>
      <c r="P15" s="17">
        <f t="shared" si="10"/>
        <v>0.6491473673693986</v>
      </c>
      <c r="Q15" s="17">
        <f t="shared" si="10"/>
        <v>0.78656906881014066</v>
      </c>
      <c r="R15" s="17">
        <f t="shared" si="10"/>
        <v>0.79403139158922154</v>
      </c>
      <c r="S15" s="17">
        <f t="shared" si="10"/>
        <v>0.71880954827399879</v>
      </c>
      <c r="T15" s="181">
        <f t="shared" si="10"/>
        <v>0.71475349862157811</v>
      </c>
      <c r="U15" s="183">
        <f t="shared" si="10"/>
        <v>0.65422343382292847</v>
      </c>
      <c r="W15" s="101">
        <f t="shared" si="2"/>
        <v>5.6583895166091545E-2</v>
      </c>
      <c r="X15" s="104">
        <f t="shared" si="3"/>
        <v>-6.0530064798649637</v>
      </c>
    </row>
    <row r="16" spans="1:27" ht="20.100000000000001" customHeight="1" thickBot="1" x14ac:dyDescent="0.3">
      <c r="A16" s="5" t="s">
        <v>8</v>
      </c>
      <c r="B16" s="6"/>
      <c r="C16" s="12">
        <v>108515</v>
      </c>
      <c r="D16" s="13">
        <v>88963</v>
      </c>
      <c r="E16" s="13">
        <v>259060</v>
      </c>
      <c r="F16" s="35">
        <v>298131</v>
      </c>
      <c r="G16" s="35">
        <v>93359</v>
      </c>
      <c r="H16" s="35"/>
      <c r="I16" s="35"/>
      <c r="J16" s="13"/>
      <c r="K16" s="155"/>
      <c r="M16" s="131">
        <f t="shared" ref="M16:U16" si="11">C16/C46</f>
        <v>9.8886259050122547E-4</v>
      </c>
      <c r="N16" s="20">
        <f t="shared" si="11"/>
        <v>7.9174123550826881E-4</v>
      </c>
      <c r="O16" s="20">
        <f t="shared" si="11"/>
        <v>2.2506626970580906E-3</v>
      </c>
      <c r="P16" s="20">
        <f t="shared" si="11"/>
        <v>2.3926849718932889E-3</v>
      </c>
      <c r="Q16" s="20">
        <f t="shared" si="11"/>
        <v>8.3337653053903787E-4</v>
      </c>
      <c r="R16" s="20">
        <f t="shared" si="11"/>
        <v>0</v>
      </c>
      <c r="S16" s="20">
        <f t="shared" si="11"/>
        <v>0</v>
      </c>
      <c r="T16" s="179">
        <f t="shared" si="11"/>
        <v>0</v>
      </c>
      <c r="U16" s="180">
        <f t="shared" si="11"/>
        <v>0</v>
      </c>
      <c r="W16" s="100"/>
      <c r="X16" s="99">
        <f t="shared" si="3"/>
        <v>0</v>
      </c>
      <c r="AA16" s="25"/>
    </row>
    <row r="17" spans="1:27" ht="20.100000000000001" customHeight="1" x14ac:dyDescent="0.25">
      <c r="A17" s="23"/>
      <c r="B17" t="s">
        <v>36</v>
      </c>
      <c r="C17" s="9">
        <v>39672</v>
      </c>
      <c r="D17" s="10">
        <v>46278</v>
      </c>
      <c r="E17" s="10">
        <v>123104</v>
      </c>
      <c r="F17" s="34">
        <v>114133</v>
      </c>
      <c r="G17" s="34">
        <v>23134</v>
      </c>
      <c r="H17" s="34"/>
      <c r="I17" s="34"/>
      <c r="J17" s="10"/>
      <c r="K17" s="156"/>
      <c r="M17" s="75">
        <f>C17/C16</f>
        <v>0.36559001059761326</v>
      </c>
      <c r="N17" s="17">
        <f>D17/D16</f>
        <v>0.52019378842889741</v>
      </c>
      <c r="O17" s="17">
        <f>E17/E16</f>
        <v>0.47519493553616921</v>
      </c>
      <c r="P17" s="17">
        <f>F17/F16</f>
        <v>0.38282835397862014</v>
      </c>
      <c r="Q17" s="17">
        <f>G17/G16</f>
        <v>0.24779614177529752</v>
      </c>
      <c r="R17" s="17"/>
      <c r="S17" s="17"/>
      <c r="T17" s="181"/>
      <c r="U17" s="183"/>
      <c r="W17" s="101"/>
      <c r="X17" s="106">
        <f t="shared" si="3"/>
        <v>0</v>
      </c>
      <c r="AA17" s="2"/>
    </row>
    <row r="18" spans="1:27" ht="20.100000000000001" customHeight="1" thickBot="1" x14ac:dyDescent="0.3">
      <c r="A18" s="188"/>
      <c r="B18" t="s">
        <v>35</v>
      </c>
      <c r="C18" s="9">
        <v>68843</v>
      </c>
      <c r="D18" s="10">
        <v>42685</v>
      </c>
      <c r="E18" s="10">
        <v>135956</v>
      </c>
      <c r="F18" s="34">
        <v>183998</v>
      </c>
      <c r="G18" s="34">
        <v>70225</v>
      </c>
      <c r="H18" s="34"/>
      <c r="I18" s="34"/>
      <c r="J18" s="10"/>
      <c r="K18" s="156"/>
      <c r="M18" s="75">
        <f>C18/C16</f>
        <v>0.6344099894023868</v>
      </c>
      <c r="N18" s="17">
        <f>D18/D16</f>
        <v>0.47980621157110259</v>
      </c>
      <c r="O18" s="17">
        <f>E18/E16</f>
        <v>0.52480506446383079</v>
      </c>
      <c r="P18" s="17">
        <f>F18/F16</f>
        <v>0.61717164602137986</v>
      </c>
      <c r="Q18" s="17">
        <f>G18/G16</f>
        <v>0.75220385822470248</v>
      </c>
      <c r="R18" s="17"/>
      <c r="S18" s="17"/>
      <c r="T18" s="181"/>
      <c r="U18" s="183"/>
      <c r="W18" s="101"/>
      <c r="X18" s="104">
        <f t="shared" si="3"/>
        <v>0</v>
      </c>
      <c r="AA18" s="2"/>
    </row>
    <row r="19" spans="1:27" ht="20.100000000000001" customHeight="1" thickBot="1" x14ac:dyDescent="0.3">
      <c r="A19" s="5" t="s">
        <v>15</v>
      </c>
      <c r="B19" s="6"/>
      <c r="C19" s="12">
        <v>33870</v>
      </c>
      <c r="D19" s="13">
        <v>27242</v>
      </c>
      <c r="E19" s="13">
        <v>23820</v>
      </c>
      <c r="F19" s="35">
        <v>29584</v>
      </c>
      <c r="G19" s="35">
        <v>54417</v>
      </c>
      <c r="H19" s="35">
        <v>32673</v>
      </c>
      <c r="I19" s="35">
        <v>35417.129000000001</v>
      </c>
      <c r="J19" s="13">
        <v>31669.913999999997</v>
      </c>
      <c r="K19" s="155">
        <v>18558.389000000003</v>
      </c>
      <c r="M19" s="131">
        <f t="shared" ref="M19:U19" si="12">C19/C46</f>
        <v>3.0864650914874908E-4</v>
      </c>
      <c r="N19" s="20">
        <f t="shared" si="12"/>
        <v>2.4244477746609554E-4</v>
      </c>
      <c r="O19" s="20">
        <f t="shared" si="12"/>
        <v>2.0694350900920139E-4</v>
      </c>
      <c r="P19" s="20">
        <f t="shared" si="12"/>
        <v>2.374298285266915E-4</v>
      </c>
      <c r="Q19" s="20">
        <f t="shared" si="12"/>
        <v>4.8575767373625279E-4</v>
      </c>
      <c r="R19" s="20">
        <f t="shared" si="12"/>
        <v>2.7761138484518662E-4</v>
      </c>
      <c r="S19" s="20">
        <f t="shared" si="12"/>
        <v>2.8364802869086192E-4</v>
      </c>
      <c r="T19" s="179">
        <f t="shared" si="12"/>
        <v>2.5540251665173485E-4</v>
      </c>
      <c r="U19" s="180">
        <f t="shared" si="12"/>
        <v>1.4225566773904964E-4</v>
      </c>
      <c r="W19" s="100">
        <f t="shared" si="2"/>
        <v>-0.41400570269941356</v>
      </c>
      <c r="X19" s="99">
        <f t="shared" si="3"/>
        <v>-1.1314684891268521E-2</v>
      </c>
      <c r="AA19" s="25"/>
    </row>
    <row r="20" spans="1:27" ht="20.100000000000001" customHeight="1" x14ac:dyDescent="0.25">
      <c r="A20" s="23"/>
      <c r="B20" t="s">
        <v>36</v>
      </c>
      <c r="C20" s="9">
        <v>21660</v>
      </c>
      <c r="D20" s="10">
        <v>12633</v>
      </c>
      <c r="E20" s="10">
        <v>10045</v>
      </c>
      <c r="F20" s="34">
        <v>19629</v>
      </c>
      <c r="G20" s="34">
        <v>44990</v>
      </c>
      <c r="H20" s="34">
        <v>21465</v>
      </c>
      <c r="I20" s="34">
        <v>26222.370999999999</v>
      </c>
      <c r="J20" s="10">
        <v>23925.955999999998</v>
      </c>
      <c r="K20" s="156">
        <v>13067.101000000001</v>
      </c>
      <c r="M20" s="75">
        <f t="shared" ref="M20:U20" si="13">C20/C19</f>
        <v>0.63950398582816648</v>
      </c>
      <c r="N20" s="17">
        <f t="shared" si="13"/>
        <v>0.46373247191836137</v>
      </c>
      <c r="O20" s="17">
        <f t="shared" si="13"/>
        <v>0.42170445004198154</v>
      </c>
      <c r="P20" s="17">
        <f t="shared" si="13"/>
        <v>0.66350054083288268</v>
      </c>
      <c r="Q20" s="17">
        <f t="shared" si="13"/>
        <v>0.82676369516878911</v>
      </c>
      <c r="R20" s="17">
        <f t="shared" si="13"/>
        <v>0.65696446607290426</v>
      </c>
      <c r="S20" s="17">
        <f t="shared" si="13"/>
        <v>0.7403866925520699</v>
      </c>
      <c r="T20" s="181">
        <f t="shared" si="13"/>
        <v>0.75547903287643914</v>
      </c>
      <c r="U20" s="183">
        <f t="shared" si="13"/>
        <v>0.70410750631426033</v>
      </c>
      <c r="W20" s="101">
        <f t="shared" si="2"/>
        <v>-0.45385250227827884</v>
      </c>
      <c r="X20" s="106">
        <f t="shared" si="3"/>
        <v>-5.1371526562178804</v>
      </c>
      <c r="AA20" s="2"/>
    </row>
    <row r="21" spans="1:27" ht="20.100000000000001" customHeight="1" thickBot="1" x14ac:dyDescent="0.3">
      <c r="A21" s="188"/>
      <c r="B21" t="s">
        <v>35</v>
      </c>
      <c r="C21" s="9">
        <v>12210</v>
      </c>
      <c r="D21" s="10">
        <v>14609</v>
      </c>
      <c r="E21" s="10">
        <v>13775</v>
      </c>
      <c r="F21" s="34">
        <v>9955</v>
      </c>
      <c r="G21" s="34">
        <v>9427</v>
      </c>
      <c r="H21" s="34">
        <v>11208</v>
      </c>
      <c r="I21" s="34">
        <v>9194.7580000000016</v>
      </c>
      <c r="J21" s="10">
        <v>7743.9580000000005</v>
      </c>
      <c r="K21" s="156">
        <v>5491.2880000000014</v>
      </c>
      <c r="M21" s="75">
        <f t="shared" ref="M21:U21" si="14">C21/C19</f>
        <v>0.36049601417183347</v>
      </c>
      <c r="N21" s="17">
        <f t="shared" si="14"/>
        <v>0.53626752808163869</v>
      </c>
      <c r="O21" s="17">
        <f t="shared" si="14"/>
        <v>0.57829554995801846</v>
      </c>
      <c r="P21" s="17">
        <f t="shared" si="14"/>
        <v>0.33649945916711738</v>
      </c>
      <c r="Q21" s="17">
        <f t="shared" si="14"/>
        <v>0.17323630483121083</v>
      </c>
      <c r="R21" s="17">
        <f t="shared" si="14"/>
        <v>0.34303553392709579</v>
      </c>
      <c r="S21" s="17">
        <f t="shared" si="14"/>
        <v>0.2596133074479301</v>
      </c>
      <c r="T21" s="181">
        <f t="shared" si="14"/>
        <v>0.24452096712356092</v>
      </c>
      <c r="U21" s="183">
        <f t="shared" si="14"/>
        <v>0.29589249368573967</v>
      </c>
      <c r="W21" s="101">
        <f t="shared" si="2"/>
        <v>-0.29089388139760042</v>
      </c>
      <c r="X21" s="104">
        <f t="shared" si="3"/>
        <v>5.1371526562178751</v>
      </c>
      <c r="AA21" s="2"/>
    </row>
    <row r="22" spans="1:27" ht="20.100000000000001" customHeight="1" thickBot="1" x14ac:dyDescent="0.3">
      <c r="A22" s="5" t="s">
        <v>18</v>
      </c>
      <c r="B22" s="6"/>
      <c r="C22" s="12">
        <v>1062653</v>
      </c>
      <c r="D22" s="13">
        <v>762668</v>
      </c>
      <c r="E22" s="13">
        <v>1066136</v>
      </c>
      <c r="F22" s="35">
        <v>883932</v>
      </c>
      <c r="G22" s="35">
        <v>522330</v>
      </c>
      <c r="H22" s="35">
        <v>377044</v>
      </c>
      <c r="I22" s="35">
        <v>299635.37100000004</v>
      </c>
      <c r="J22" s="13">
        <v>409779.19099999999</v>
      </c>
      <c r="K22" s="155">
        <v>499741.40499999991</v>
      </c>
      <c r="M22" s="131">
        <f t="shared" ref="M22:U22" si="15">C22/C46</f>
        <v>9.6836179181117709E-3</v>
      </c>
      <c r="N22" s="20">
        <f t="shared" si="15"/>
        <v>6.7874926048202104E-3</v>
      </c>
      <c r="O22" s="20">
        <f t="shared" si="15"/>
        <v>9.2623813988679232E-3</v>
      </c>
      <c r="P22" s="20">
        <f t="shared" si="15"/>
        <v>7.0940989450126914E-3</v>
      </c>
      <c r="Q22" s="20">
        <f t="shared" si="15"/>
        <v>4.662620242252548E-3</v>
      </c>
      <c r="R22" s="20">
        <f t="shared" si="15"/>
        <v>3.2036148191953153E-3</v>
      </c>
      <c r="S22" s="20">
        <f t="shared" si="15"/>
        <v>2.3997140567267629E-3</v>
      </c>
      <c r="T22" s="179">
        <f t="shared" si="15"/>
        <v>3.3046706932299197E-3</v>
      </c>
      <c r="U22" s="180">
        <f t="shared" si="15"/>
        <v>3.8306690987631423E-3</v>
      </c>
      <c r="W22" s="100">
        <f t="shared" si="2"/>
        <v>0.21953826835487095</v>
      </c>
      <c r="X22" s="99">
        <f t="shared" si="3"/>
        <v>5.2599840553322265E-2</v>
      </c>
      <c r="AA22" s="25"/>
    </row>
    <row r="23" spans="1:27" ht="20.100000000000001" customHeight="1" x14ac:dyDescent="0.25">
      <c r="A23" s="23"/>
      <c r="B23" t="s">
        <v>36</v>
      </c>
      <c r="C23" s="9">
        <v>20984</v>
      </c>
      <c r="D23" s="10">
        <v>45120</v>
      </c>
      <c r="E23" s="10">
        <v>98963</v>
      </c>
      <c r="F23" s="34">
        <v>77778</v>
      </c>
      <c r="G23" s="34">
        <v>28035</v>
      </c>
      <c r="H23" s="34">
        <v>27309</v>
      </c>
      <c r="I23" s="34">
        <v>46681.826000000001</v>
      </c>
      <c r="J23" s="10">
        <v>48288.97</v>
      </c>
      <c r="K23" s="156">
        <v>90917.998999999996</v>
      </c>
      <c r="M23" s="75">
        <f t="shared" ref="M23:U23" si="16">C23/C22</f>
        <v>1.9746803519116778E-2</v>
      </c>
      <c r="N23" s="17">
        <f t="shared" si="16"/>
        <v>5.9160735732979489E-2</v>
      </c>
      <c r="O23" s="17">
        <f t="shared" si="16"/>
        <v>9.2823992436237027E-2</v>
      </c>
      <c r="P23" s="17">
        <f t="shared" si="16"/>
        <v>8.7990931429114461E-2</v>
      </c>
      <c r="Q23" s="17">
        <f t="shared" si="16"/>
        <v>5.367296536672219E-2</v>
      </c>
      <c r="R23" s="17">
        <f t="shared" si="16"/>
        <v>7.2429212505702251E-2</v>
      </c>
      <c r="S23" s="17">
        <f t="shared" si="16"/>
        <v>0.15579544512453436</v>
      </c>
      <c r="T23" s="181">
        <f t="shared" si="16"/>
        <v>0.11784144012329802</v>
      </c>
      <c r="U23" s="183">
        <f t="shared" si="16"/>
        <v>0.18193009042346614</v>
      </c>
      <c r="W23" s="101">
        <f t="shared" si="2"/>
        <v>0.88279018997506042</v>
      </c>
      <c r="X23" s="106">
        <f t="shared" si="3"/>
        <v>6.4088650300168126</v>
      </c>
      <c r="AA23" s="2"/>
    </row>
    <row r="24" spans="1:27" ht="20.100000000000001" customHeight="1" thickBot="1" x14ac:dyDescent="0.3">
      <c r="A24" s="188"/>
      <c r="B24" t="s">
        <v>35</v>
      </c>
      <c r="C24" s="9">
        <v>1041669</v>
      </c>
      <c r="D24" s="10">
        <v>717548</v>
      </c>
      <c r="E24" s="10">
        <v>967173</v>
      </c>
      <c r="F24" s="34">
        <v>806154</v>
      </c>
      <c r="G24" s="34">
        <v>494295</v>
      </c>
      <c r="H24" s="34">
        <v>349735</v>
      </c>
      <c r="I24" s="34">
        <v>252953.54500000007</v>
      </c>
      <c r="J24" s="10">
        <v>361490.22100000002</v>
      </c>
      <c r="K24" s="156">
        <v>408823.4059999999</v>
      </c>
      <c r="M24" s="75">
        <f t="shared" ref="M24:U24" si="17">C24/C22</f>
        <v>0.98025319648088327</v>
      </c>
      <c r="N24" s="17">
        <f t="shared" si="17"/>
        <v>0.94083926426702047</v>
      </c>
      <c r="O24" s="17">
        <f t="shared" si="17"/>
        <v>0.90717600756376293</v>
      </c>
      <c r="P24" s="17">
        <f t="shared" si="17"/>
        <v>0.91200906857088559</v>
      </c>
      <c r="Q24" s="17">
        <f t="shared" si="17"/>
        <v>0.94632703463327783</v>
      </c>
      <c r="R24" s="17">
        <f t="shared" si="17"/>
        <v>0.92757078749429778</v>
      </c>
      <c r="S24" s="17">
        <f t="shared" si="17"/>
        <v>0.84420455487546575</v>
      </c>
      <c r="T24" s="181">
        <f t="shared" si="17"/>
        <v>0.882158559876702</v>
      </c>
      <c r="U24" s="183">
        <f t="shared" si="17"/>
        <v>0.8180699095765338</v>
      </c>
      <c r="W24" s="101">
        <f t="shared" si="2"/>
        <v>0.13093904689609814</v>
      </c>
      <c r="X24" s="104">
        <f t="shared" si="3"/>
        <v>-6.4088650300168197</v>
      </c>
    </row>
    <row r="25" spans="1:27" ht="20.100000000000001" customHeight="1" thickBot="1" x14ac:dyDescent="0.3">
      <c r="A25" s="5" t="s">
        <v>19</v>
      </c>
      <c r="B25" s="6"/>
      <c r="C25" s="12">
        <v>6243657</v>
      </c>
      <c r="D25" s="13">
        <v>5984241</v>
      </c>
      <c r="E25" s="13">
        <v>6482985</v>
      </c>
      <c r="F25" s="35">
        <v>6587282</v>
      </c>
      <c r="G25" s="35">
        <v>5490782</v>
      </c>
      <c r="H25" s="35">
        <v>5386131</v>
      </c>
      <c r="I25" s="35">
        <v>6126794.777999999</v>
      </c>
      <c r="J25" s="13">
        <v>5546591.6619999995</v>
      </c>
      <c r="K25" s="155">
        <v>5612439.9229999986</v>
      </c>
      <c r="M25" s="131">
        <f t="shared" ref="M25:U25" si="18">C25/C46</f>
        <v>5.6896455192564255E-2</v>
      </c>
      <c r="N25" s="20">
        <f t="shared" si="18"/>
        <v>5.3257762923004374E-2</v>
      </c>
      <c r="O25" s="20">
        <f t="shared" si="18"/>
        <v>5.6322907840219039E-2</v>
      </c>
      <c r="P25" s="20">
        <f t="shared" si="18"/>
        <v>5.2866996880643641E-2</v>
      </c>
      <c r="Q25" s="20">
        <f t="shared" si="18"/>
        <v>4.9013901746014839E-2</v>
      </c>
      <c r="R25" s="20">
        <f t="shared" si="18"/>
        <v>4.5764125910310954E-2</v>
      </c>
      <c r="S25" s="20">
        <f t="shared" si="18"/>
        <v>4.9068157415389793E-2</v>
      </c>
      <c r="T25" s="179">
        <f t="shared" si="18"/>
        <v>4.4730575186100241E-2</v>
      </c>
      <c r="U25" s="180">
        <f t="shared" si="18"/>
        <v>4.3021050420468339E-2</v>
      </c>
      <c r="W25" s="100">
        <f t="shared" si="2"/>
        <v>1.1871842207373768E-2</v>
      </c>
      <c r="X25" s="99">
        <f t="shared" si="3"/>
        <v>-0.17095247656319021</v>
      </c>
      <c r="AA25" s="1"/>
    </row>
    <row r="26" spans="1:27" ht="20.100000000000001" customHeight="1" x14ac:dyDescent="0.25">
      <c r="A26" s="23"/>
      <c r="B26" t="s">
        <v>36</v>
      </c>
      <c r="C26" s="9">
        <v>2635220</v>
      </c>
      <c r="D26" s="10">
        <v>1598559</v>
      </c>
      <c r="E26" s="10">
        <v>1978945</v>
      </c>
      <c r="F26" s="34">
        <v>2189491</v>
      </c>
      <c r="G26" s="34">
        <v>1189901</v>
      </c>
      <c r="H26" s="34">
        <v>1053028</v>
      </c>
      <c r="I26" s="34">
        <v>1691174.969</v>
      </c>
      <c r="J26" s="10">
        <v>1618566.2630000005</v>
      </c>
      <c r="K26" s="156">
        <v>1628002.4219999998</v>
      </c>
      <c r="M26" s="75">
        <f t="shared" ref="M26:U26" si="19">C26/C25</f>
        <v>0.42206354384938188</v>
      </c>
      <c r="N26" s="17">
        <f t="shared" si="19"/>
        <v>0.26712811198613157</v>
      </c>
      <c r="O26" s="17">
        <f t="shared" si="19"/>
        <v>0.30525213308375693</v>
      </c>
      <c r="P26" s="17">
        <f t="shared" si="19"/>
        <v>0.33238154978031909</v>
      </c>
      <c r="Q26" s="17">
        <f t="shared" si="19"/>
        <v>0.21670884038011343</v>
      </c>
      <c r="R26" s="17">
        <f t="shared" si="19"/>
        <v>0.19550731313441874</v>
      </c>
      <c r="S26" s="17">
        <f t="shared" si="19"/>
        <v>0.27602931553585658</v>
      </c>
      <c r="T26" s="181">
        <f t="shared" si="19"/>
        <v>0.29181276748546064</v>
      </c>
      <c r="U26" s="183">
        <f t="shared" si="19"/>
        <v>0.29007035163590478</v>
      </c>
      <c r="W26" s="101">
        <f t="shared" si="2"/>
        <v>5.8299491443182788E-3</v>
      </c>
      <c r="X26" s="106">
        <f t="shared" si="3"/>
        <v>-0.17424158495558673</v>
      </c>
    </row>
    <row r="27" spans="1:27" ht="20.100000000000001" customHeight="1" thickBot="1" x14ac:dyDescent="0.3">
      <c r="A27" s="188"/>
      <c r="B27" t="s">
        <v>35</v>
      </c>
      <c r="C27" s="9">
        <v>3608437</v>
      </c>
      <c r="D27" s="10">
        <v>4385682</v>
      </c>
      <c r="E27" s="10">
        <v>4504040</v>
      </c>
      <c r="F27" s="34">
        <v>4397791</v>
      </c>
      <c r="G27" s="34">
        <v>4300881</v>
      </c>
      <c r="H27" s="34">
        <v>4333103</v>
      </c>
      <c r="I27" s="34">
        <v>4435619.8089999985</v>
      </c>
      <c r="J27" s="10">
        <v>3928025.3989999993</v>
      </c>
      <c r="K27" s="156">
        <v>3984437.5009999988</v>
      </c>
      <c r="M27" s="75">
        <f t="shared" ref="M27:U27" si="20">C27/C25</f>
        <v>0.57793645615061817</v>
      </c>
      <c r="N27" s="17">
        <f t="shared" si="20"/>
        <v>0.73287188801386838</v>
      </c>
      <c r="O27" s="17">
        <f t="shared" si="20"/>
        <v>0.69474786691624302</v>
      </c>
      <c r="P27" s="17">
        <f t="shared" si="20"/>
        <v>0.66761845021968091</v>
      </c>
      <c r="Q27" s="17">
        <f t="shared" si="20"/>
        <v>0.7832911596198866</v>
      </c>
      <c r="R27" s="17">
        <f t="shared" si="20"/>
        <v>0.80449268686558129</v>
      </c>
      <c r="S27" s="17">
        <f t="shared" si="20"/>
        <v>0.72397068446414337</v>
      </c>
      <c r="T27" s="181">
        <f t="shared" si="20"/>
        <v>0.70818723251453941</v>
      </c>
      <c r="U27" s="183">
        <f t="shared" si="20"/>
        <v>0.70992964836409522</v>
      </c>
      <c r="W27" s="101">
        <f t="shared" si="2"/>
        <v>1.4361440232632137E-2</v>
      </c>
      <c r="X27" s="104">
        <f t="shared" si="3"/>
        <v>0.17424158495558117</v>
      </c>
    </row>
    <row r="28" spans="1:27" ht="20.100000000000001" customHeight="1" thickBot="1" x14ac:dyDescent="0.3">
      <c r="A28" s="5" t="s">
        <v>83</v>
      </c>
      <c r="B28" s="6"/>
      <c r="C28" s="12">
        <v>372565</v>
      </c>
      <c r="D28" s="13">
        <v>415358</v>
      </c>
      <c r="E28" s="13">
        <v>770569</v>
      </c>
      <c r="F28" s="35">
        <v>903667</v>
      </c>
      <c r="G28" s="35">
        <v>848359</v>
      </c>
      <c r="H28" s="35">
        <v>1004265</v>
      </c>
      <c r="I28" s="35">
        <v>1217376.2410000002</v>
      </c>
      <c r="J28" s="13">
        <v>1357839.1099999999</v>
      </c>
      <c r="K28" s="155">
        <v>1443883.7709999988</v>
      </c>
      <c r="M28" s="131">
        <f t="shared" ref="M28:U28" si="21">C28/C46</f>
        <v>3.3950660372306972E-3</v>
      </c>
      <c r="N28" s="20">
        <f t="shared" si="21"/>
        <v>3.6965486336819073E-3</v>
      </c>
      <c r="O28" s="20">
        <f t="shared" si="21"/>
        <v>6.6945530140097107E-3</v>
      </c>
      <c r="P28" s="20">
        <f t="shared" si="21"/>
        <v>7.2524844799631465E-3</v>
      </c>
      <c r="Q28" s="20">
        <f t="shared" si="21"/>
        <v>7.5729440125919048E-3</v>
      </c>
      <c r="R28" s="20">
        <f t="shared" si="21"/>
        <v>8.5328986441879015E-3</v>
      </c>
      <c r="S28" s="20">
        <f t="shared" si="21"/>
        <v>9.7496996703132464E-3</v>
      </c>
      <c r="T28" s="179">
        <f t="shared" si="21"/>
        <v>1.0950314734108587E-2</v>
      </c>
      <c r="U28" s="180">
        <f t="shared" si="21"/>
        <v>1.10678060461596E-2</v>
      </c>
      <c r="W28" s="100">
        <f t="shared" si="2"/>
        <v>6.3368819152660086E-2</v>
      </c>
      <c r="X28" s="99">
        <f t="shared" si="3"/>
        <v>1.1749131205101258E-2</v>
      </c>
      <c r="AA28" s="1"/>
    </row>
    <row r="29" spans="1:27" ht="20.100000000000001" customHeight="1" x14ac:dyDescent="0.25">
      <c r="A29" s="23"/>
      <c r="B29" t="s">
        <v>36</v>
      </c>
      <c r="C29" s="9">
        <v>116567</v>
      </c>
      <c r="D29" s="10">
        <v>165876</v>
      </c>
      <c r="E29" s="10">
        <v>524149</v>
      </c>
      <c r="F29" s="34">
        <v>593143</v>
      </c>
      <c r="G29" s="34">
        <v>450570</v>
      </c>
      <c r="H29" s="34">
        <v>395064</v>
      </c>
      <c r="I29" s="34">
        <v>513246.56300000008</v>
      </c>
      <c r="J29" s="10">
        <v>567795.85000000021</v>
      </c>
      <c r="K29" s="156">
        <v>762334.48299999977</v>
      </c>
      <c r="M29" s="75">
        <f t="shared" ref="M29:U29" si="22">C29/C28</f>
        <v>0.31287694764671936</v>
      </c>
      <c r="N29" s="17">
        <f t="shared" si="22"/>
        <v>0.39935669952185826</v>
      </c>
      <c r="O29" s="17">
        <f t="shared" si="22"/>
        <v>0.68021033807485121</v>
      </c>
      <c r="P29" s="17">
        <f t="shared" si="22"/>
        <v>0.65637342074016203</v>
      </c>
      <c r="Q29" s="17">
        <f t="shared" si="22"/>
        <v>0.53110770322469614</v>
      </c>
      <c r="R29" s="17">
        <f t="shared" si="22"/>
        <v>0.39338620782363221</v>
      </c>
      <c r="S29" s="17">
        <f t="shared" si="22"/>
        <v>0.42160060769577645</v>
      </c>
      <c r="T29" s="181">
        <f t="shared" si="22"/>
        <v>0.4181613608110023</v>
      </c>
      <c r="U29" s="183">
        <f t="shared" si="22"/>
        <v>0.52797496468294358</v>
      </c>
      <c r="W29" s="101">
        <f t="shared" si="2"/>
        <v>0.34262073771761364</v>
      </c>
      <c r="X29" s="106">
        <f t="shared" si="3"/>
        <v>10.981360387194128</v>
      </c>
    </row>
    <row r="30" spans="1:27" ht="20.100000000000001" customHeight="1" thickBot="1" x14ac:dyDescent="0.3">
      <c r="A30" s="188"/>
      <c r="B30" t="s">
        <v>35</v>
      </c>
      <c r="C30" s="9">
        <v>255998</v>
      </c>
      <c r="D30" s="10">
        <v>249482</v>
      </c>
      <c r="E30" s="10">
        <v>246420</v>
      </c>
      <c r="F30" s="34">
        <v>310524</v>
      </c>
      <c r="G30" s="34">
        <v>397789</v>
      </c>
      <c r="H30" s="34">
        <v>609201</v>
      </c>
      <c r="I30" s="34">
        <v>704129.67800000007</v>
      </c>
      <c r="J30" s="10">
        <v>790043.25999999966</v>
      </c>
      <c r="K30" s="156">
        <v>681549.28799999913</v>
      </c>
      <c r="M30" s="75">
        <f t="shared" ref="M30:U30" si="23">C30/C28</f>
        <v>0.68712305235328064</v>
      </c>
      <c r="N30" s="17">
        <f t="shared" si="23"/>
        <v>0.60064330047814174</v>
      </c>
      <c r="O30" s="17">
        <f t="shared" si="23"/>
        <v>0.31978966192514879</v>
      </c>
      <c r="P30" s="17">
        <f t="shared" si="23"/>
        <v>0.34362657925983797</v>
      </c>
      <c r="Q30" s="17">
        <f t="shared" si="23"/>
        <v>0.46889229677530386</v>
      </c>
      <c r="R30" s="17">
        <f t="shared" si="23"/>
        <v>0.60661379217636779</v>
      </c>
      <c r="S30" s="17">
        <f t="shared" si="23"/>
        <v>0.57839939230422355</v>
      </c>
      <c r="T30" s="181">
        <f t="shared" si="23"/>
        <v>0.5818386391889977</v>
      </c>
      <c r="U30" s="183">
        <f t="shared" si="23"/>
        <v>0.47202503531705647</v>
      </c>
      <c r="W30" s="101">
        <f t="shared" si="2"/>
        <v>-0.13732662183587338</v>
      </c>
      <c r="X30" s="104">
        <f t="shared" si="3"/>
        <v>-10.981360387194123</v>
      </c>
    </row>
    <row r="31" spans="1:27" ht="20.100000000000001" customHeight="1" thickBot="1" x14ac:dyDescent="0.3">
      <c r="A31" s="5" t="s">
        <v>9</v>
      </c>
      <c r="B31" s="6"/>
      <c r="C31" s="12">
        <v>3895621</v>
      </c>
      <c r="D31" s="13">
        <v>4806982</v>
      </c>
      <c r="E31" s="13">
        <v>5482162</v>
      </c>
      <c r="F31" s="35">
        <v>5290110</v>
      </c>
      <c r="G31" s="35">
        <v>4588314</v>
      </c>
      <c r="H31" s="35">
        <v>5165606</v>
      </c>
      <c r="I31" s="35">
        <v>5586405.3529999992</v>
      </c>
      <c r="J31" s="13">
        <v>5095725.568</v>
      </c>
      <c r="K31" s="155">
        <v>4891927.0439999988</v>
      </c>
      <c r="M31" s="131">
        <f t="shared" ref="M31:U31" si="24">C31/C46</f>
        <v>3.5499551893019163E-2</v>
      </c>
      <c r="N31" s="20">
        <f t="shared" si="24"/>
        <v>4.2780547730472317E-2</v>
      </c>
      <c r="O31" s="20">
        <f t="shared" si="24"/>
        <v>4.7627953032615515E-2</v>
      </c>
      <c r="P31" s="20">
        <f t="shared" si="24"/>
        <v>4.2456392312984585E-2</v>
      </c>
      <c r="Q31" s="20">
        <f t="shared" si="24"/>
        <v>4.0957949446156182E-2</v>
      </c>
      <c r="R31" s="20">
        <f t="shared" si="24"/>
        <v>4.3890399878327824E-2</v>
      </c>
      <c r="S31" s="20">
        <f t="shared" si="24"/>
        <v>4.4740296872920686E-2</v>
      </c>
      <c r="T31" s="179">
        <f t="shared" si="24"/>
        <v>4.1094558521181684E-2</v>
      </c>
      <c r="U31" s="180">
        <f t="shared" si="24"/>
        <v>3.749810116465039E-2</v>
      </c>
      <c r="W31" s="100">
        <f t="shared" si="2"/>
        <v>-3.9994014842520097E-2</v>
      </c>
      <c r="X31" s="99">
        <f t="shared" si="3"/>
        <v>-0.35964573565312952</v>
      </c>
      <c r="AA31" s="1"/>
    </row>
    <row r="32" spans="1:27" ht="20.100000000000001" customHeight="1" x14ac:dyDescent="0.25">
      <c r="A32" s="23"/>
      <c r="B32" t="s">
        <v>36</v>
      </c>
      <c r="C32" s="9">
        <v>911333</v>
      </c>
      <c r="D32" s="10">
        <v>970213</v>
      </c>
      <c r="E32" s="10">
        <v>1020274</v>
      </c>
      <c r="F32" s="34">
        <v>871643</v>
      </c>
      <c r="G32" s="34">
        <v>283746</v>
      </c>
      <c r="H32" s="34">
        <v>664508</v>
      </c>
      <c r="I32" s="34">
        <v>1205120.2949999992</v>
      </c>
      <c r="J32" s="10">
        <v>993038.31500000041</v>
      </c>
      <c r="K32" s="156">
        <v>971745.54799999995</v>
      </c>
      <c r="M32" s="75">
        <f t="shared" ref="M32:U32" si="25">C32/C31</f>
        <v>0.2339377983638552</v>
      </c>
      <c r="N32" s="17">
        <f t="shared" si="25"/>
        <v>0.20183412378078386</v>
      </c>
      <c r="O32" s="17">
        <f t="shared" si="25"/>
        <v>0.1861079625155185</v>
      </c>
      <c r="P32" s="17">
        <f t="shared" si="25"/>
        <v>0.16476840746222668</v>
      </c>
      <c r="Q32" s="17">
        <f t="shared" si="25"/>
        <v>6.1841016111800547E-2</v>
      </c>
      <c r="R32" s="17">
        <f t="shared" si="25"/>
        <v>0.12864086033661878</v>
      </c>
      <c r="S32" s="17">
        <f t="shared" si="25"/>
        <v>0.21572374699820668</v>
      </c>
      <c r="T32" s="181">
        <f t="shared" si="25"/>
        <v>0.19487672594380978</v>
      </c>
      <c r="U32" s="183">
        <f t="shared" si="25"/>
        <v>0.19864269014229399</v>
      </c>
      <c r="W32" s="101">
        <f t="shared" si="2"/>
        <v>-2.1442039726332664E-2</v>
      </c>
      <c r="X32" s="106">
        <f t="shared" si="3"/>
        <v>0.37659641984842118</v>
      </c>
    </row>
    <row r="33" spans="1:27" ht="20.100000000000001" customHeight="1" thickBot="1" x14ac:dyDescent="0.3">
      <c r="A33" s="188"/>
      <c r="B33" t="s">
        <v>35</v>
      </c>
      <c r="C33" s="9">
        <v>2984288</v>
      </c>
      <c r="D33" s="10">
        <v>3836769</v>
      </c>
      <c r="E33" s="10">
        <v>4461888</v>
      </c>
      <c r="F33" s="34">
        <v>4418467</v>
      </c>
      <c r="G33" s="34">
        <v>4304568</v>
      </c>
      <c r="H33" s="34">
        <v>4501098</v>
      </c>
      <c r="I33" s="34">
        <v>4381285.0580000002</v>
      </c>
      <c r="J33" s="10">
        <v>4102687.2529999991</v>
      </c>
      <c r="K33" s="156">
        <v>3920181.4959999989</v>
      </c>
      <c r="M33" s="75">
        <f t="shared" ref="M33:U33" si="26">C33/C31</f>
        <v>0.7660622016361448</v>
      </c>
      <c r="N33" s="17">
        <f t="shared" si="26"/>
        <v>0.79816587621921609</v>
      </c>
      <c r="O33" s="17">
        <f t="shared" si="26"/>
        <v>0.81389203748448147</v>
      </c>
      <c r="P33" s="17">
        <f t="shared" si="26"/>
        <v>0.83523159253777335</v>
      </c>
      <c r="Q33" s="17">
        <f t="shared" si="26"/>
        <v>0.9381589838881994</v>
      </c>
      <c r="R33" s="17">
        <f t="shared" si="26"/>
        <v>0.87135913966338119</v>
      </c>
      <c r="S33" s="17">
        <f t="shared" si="26"/>
        <v>0.78427625300179338</v>
      </c>
      <c r="T33" s="181">
        <f t="shared" si="26"/>
        <v>0.80512327405619011</v>
      </c>
      <c r="U33" s="183">
        <f t="shared" si="26"/>
        <v>0.80135730985770603</v>
      </c>
      <c r="W33" s="101">
        <f t="shared" si="2"/>
        <v>-4.4484442938356301E-2</v>
      </c>
      <c r="X33" s="104">
        <f t="shared" si="3"/>
        <v>-0.3765964198484073</v>
      </c>
    </row>
    <row r="34" spans="1:27" ht="20.100000000000001" customHeight="1" thickBot="1" x14ac:dyDescent="0.3">
      <c r="A34" s="5" t="s">
        <v>12</v>
      </c>
      <c r="B34" s="6"/>
      <c r="C34" s="12">
        <v>4845416</v>
      </c>
      <c r="D34" s="13">
        <v>5201550</v>
      </c>
      <c r="E34" s="13">
        <v>5167240</v>
      </c>
      <c r="F34" s="35">
        <v>10234145</v>
      </c>
      <c r="G34" s="35">
        <v>8944119</v>
      </c>
      <c r="H34" s="35">
        <v>8873262</v>
      </c>
      <c r="I34" s="35">
        <v>9389189.1329999976</v>
      </c>
      <c r="J34" s="13">
        <v>8190924.498999998</v>
      </c>
      <c r="K34" s="155">
        <v>7836178.1019999916</v>
      </c>
      <c r="M34" s="131">
        <f t="shared" ref="M34:U34" si="27">C34/C46</f>
        <v>4.4154730846575001E-2</v>
      </c>
      <c r="N34" s="20">
        <f t="shared" si="27"/>
        <v>4.6292072249789637E-2</v>
      </c>
      <c r="O34" s="20">
        <f t="shared" si="27"/>
        <v>4.4891972186931396E-2</v>
      </c>
      <c r="P34" s="20">
        <f t="shared" si="27"/>
        <v>8.213531951282102E-2</v>
      </c>
      <c r="Q34" s="20">
        <f t="shared" si="27"/>
        <v>7.9840388831802916E-2</v>
      </c>
      <c r="R34" s="20">
        <f t="shared" si="27"/>
        <v>7.5393093744503717E-2</v>
      </c>
      <c r="S34" s="20">
        <f t="shared" si="27"/>
        <v>7.5195959237156468E-2</v>
      </c>
      <c r="T34" s="179">
        <f t="shared" si="27"/>
        <v>6.605583869753956E-2</v>
      </c>
      <c r="U34" s="180">
        <f t="shared" si="27"/>
        <v>6.0066676499890545E-2</v>
      </c>
      <c r="W34" s="100">
        <f t="shared" si="2"/>
        <v>-4.3309689528125452E-2</v>
      </c>
      <c r="X34" s="99">
        <f t="shared" si="3"/>
        <v>-0.59891621976490139</v>
      </c>
      <c r="AA34" s="1"/>
    </row>
    <row r="35" spans="1:27" ht="20.100000000000001" customHeight="1" x14ac:dyDescent="0.25">
      <c r="A35" s="23"/>
      <c r="B35" t="s">
        <v>36</v>
      </c>
      <c r="C35" s="9">
        <v>1445066</v>
      </c>
      <c r="D35" s="10">
        <v>1634472</v>
      </c>
      <c r="E35" s="10">
        <v>1559489</v>
      </c>
      <c r="F35" s="34">
        <v>3756785</v>
      </c>
      <c r="G35" s="34">
        <v>2133360</v>
      </c>
      <c r="H35" s="34">
        <v>1951781</v>
      </c>
      <c r="I35" s="34">
        <v>3071327.0619999962</v>
      </c>
      <c r="J35" s="10">
        <v>2820481.5959999966</v>
      </c>
      <c r="K35" s="156">
        <v>2962255.4299999969</v>
      </c>
      <c r="M35" s="75">
        <f t="shared" ref="M35:U35" si="28">C35/C34</f>
        <v>0.2982336294757767</v>
      </c>
      <c r="N35" s="17">
        <f t="shared" si="28"/>
        <v>0.31422787438359717</v>
      </c>
      <c r="O35" s="17">
        <f t="shared" si="28"/>
        <v>0.30180309023772844</v>
      </c>
      <c r="P35" s="17">
        <f t="shared" si="28"/>
        <v>0.36708342514201237</v>
      </c>
      <c r="Q35" s="17">
        <f t="shared" si="28"/>
        <v>0.23852097674460726</v>
      </c>
      <c r="R35" s="17">
        <f t="shared" si="28"/>
        <v>0.21996206130282189</v>
      </c>
      <c r="S35" s="17">
        <f t="shared" si="28"/>
        <v>0.32711313176185403</v>
      </c>
      <c r="T35" s="181">
        <f t="shared" si="28"/>
        <v>0.344342277400352</v>
      </c>
      <c r="U35" s="183">
        <f t="shared" si="28"/>
        <v>0.37802298409271151</v>
      </c>
      <c r="W35" s="101">
        <f t="shared" si="2"/>
        <v>5.0265824886453342E-2</v>
      </c>
      <c r="X35" s="106">
        <f t="shared" si="3"/>
        <v>3.3680706692359506</v>
      </c>
    </row>
    <row r="36" spans="1:27" ht="20.100000000000001" customHeight="1" thickBot="1" x14ac:dyDescent="0.3">
      <c r="A36" s="188"/>
      <c r="B36" t="s">
        <v>35</v>
      </c>
      <c r="C36" s="9">
        <v>3400350</v>
      </c>
      <c r="D36" s="10">
        <v>3567078</v>
      </c>
      <c r="E36" s="10">
        <v>3607751</v>
      </c>
      <c r="F36" s="34">
        <v>6477360</v>
      </c>
      <c r="G36" s="34">
        <v>6810759</v>
      </c>
      <c r="H36" s="34">
        <v>6921481</v>
      </c>
      <c r="I36" s="34">
        <v>6317862.0710000023</v>
      </c>
      <c r="J36" s="10">
        <v>5370442.9030000018</v>
      </c>
      <c r="K36" s="156">
        <v>4873922.6719999947</v>
      </c>
      <c r="M36" s="75">
        <f t="shared" ref="M36:U36" si="29">C36/C34</f>
        <v>0.7017663705242233</v>
      </c>
      <c r="N36" s="17">
        <f t="shared" si="29"/>
        <v>0.68577212561640277</v>
      </c>
      <c r="O36" s="17">
        <f t="shared" si="29"/>
        <v>0.69819690976227156</v>
      </c>
      <c r="P36" s="17">
        <f t="shared" si="29"/>
        <v>0.63291657485798769</v>
      </c>
      <c r="Q36" s="17">
        <f t="shared" si="29"/>
        <v>0.76147902325539274</v>
      </c>
      <c r="R36" s="17">
        <f t="shared" si="29"/>
        <v>0.78003793869717808</v>
      </c>
      <c r="S36" s="17">
        <f t="shared" si="29"/>
        <v>0.67288686823814603</v>
      </c>
      <c r="T36" s="181">
        <f t="shared" si="29"/>
        <v>0.65565772259964805</v>
      </c>
      <c r="U36" s="183">
        <f t="shared" si="29"/>
        <v>0.62197701590728849</v>
      </c>
      <c r="W36" s="101">
        <f t="shared" si="2"/>
        <v>-9.2454242595642208E-2</v>
      </c>
      <c r="X36" s="104">
        <f t="shared" si="3"/>
        <v>-3.3680706692359563</v>
      </c>
    </row>
    <row r="37" spans="1:27" ht="20.100000000000001" customHeight="1" thickBot="1" x14ac:dyDescent="0.3">
      <c r="A37" s="5" t="s">
        <v>11</v>
      </c>
      <c r="B37" s="6"/>
      <c r="C37" s="12">
        <v>14042265</v>
      </c>
      <c r="D37" s="13">
        <v>14810295</v>
      </c>
      <c r="E37" s="13">
        <v>17624800</v>
      </c>
      <c r="F37" s="35">
        <v>20081558</v>
      </c>
      <c r="G37" s="35">
        <v>20610207</v>
      </c>
      <c r="H37" s="35">
        <v>21788993</v>
      </c>
      <c r="I37" s="35">
        <v>21703759.150999993</v>
      </c>
      <c r="J37" s="13">
        <v>21867622.025000006</v>
      </c>
      <c r="K37" s="155">
        <v>21624321.550999992</v>
      </c>
      <c r="M37" s="131">
        <f t="shared" ref="M37:U37" si="30">C37/C46</f>
        <v>0.12796268298764862</v>
      </c>
      <c r="N37" s="20">
        <f t="shared" si="30"/>
        <v>0.13180672033926391</v>
      </c>
      <c r="O37" s="20">
        <f t="shared" si="30"/>
        <v>0.15312082105732044</v>
      </c>
      <c r="P37" s="20">
        <f t="shared" si="30"/>
        <v>0.16116687643620908</v>
      </c>
      <c r="Q37" s="20">
        <f t="shared" si="30"/>
        <v>0.18397865019281903</v>
      </c>
      <c r="R37" s="20">
        <f t="shared" si="30"/>
        <v>0.18513367370954847</v>
      </c>
      <c r="S37" s="20">
        <f t="shared" si="30"/>
        <v>0.17382065323144638</v>
      </c>
      <c r="T37" s="179">
        <f t="shared" si="30"/>
        <v>0.17635177974824648</v>
      </c>
      <c r="U37" s="180">
        <f t="shared" si="30"/>
        <v>0.16575696854082672</v>
      </c>
      <c r="W37" s="100">
        <f t="shared" si="2"/>
        <v>-1.1126059967648188E-2</v>
      </c>
      <c r="X37" s="99">
        <f t="shared" si="3"/>
        <v>-1.0594811207419759</v>
      </c>
      <c r="AA37" s="1"/>
    </row>
    <row r="38" spans="1:27" ht="20.100000000000001" customHeight="1" x14ac:dyDescent="0.25">
      <c r="A38" s="23"/>
      <c r="B38" t="s">
        <v>36</v>
      </c>
      <c r="C38" s="9">
        <v>1651293</v>
      </c>
      <c r="D38" s="10">
        <v>1613259</v>
      </c>
      <c r="E38" s="10">
        <v>1717556</v>
      </c>
      <c r="F38" s="34">
        <v>2470653</v>
      </c>
      <c r="G38" s="34">
        <v>1398091</v>
      </c>
      <c r="H38" s="34">
        <v>1289594</v>
      </c>
      <c r="I38" s="34">
        <v>2096765.0149999997</v>
      </c>
      <c r="J38" s="10">
        <v>2366722.2050000001</v>
      </c>
      <c r="K38" s="156">
        <v>3236348.8369999994</v>
      </c>
      <c r="M38" s="75">
        <f t="shared" ref="M38:U38" si="31">C38/C37</f>
        <v>0.11759449063238729</v>
      </c>
      <c r="N38" s="17">
        <f t="shared" si="31"/>
        <v>0.10892821513683557</v>
      </c>
      <c r="O38" s="17">
        <f t="shared" si="31"/>
        <v>9.7451091643593113E-2</v>
      </c>
      <c r="P38" s="17">
        <f t="shared" si="31"/>
        <v>0.12303094212112427</v>
      </c>
      <c r="Q38" s="17">
        <f t="shared" si="31"/>
        <v>6.7834883948521232E-2</v>
      </c>
      <c r="R38" s="17">
        <f t="shared" si="31"/>
        <v>5.918557135706088E-2</v>
      </c>
      <c r="S38" s="17">
        <f t="shared" si="31"/>
        <v>9.6608380161802149E-2</v>
      </c>
      <c r="T38" s="181">
        <f t="shared" si="31"/>
        <v>0.10822951861406153</v>
      </c>
      <c r="U38" s="299">
        <f t="shared" si="31"/>
        <v>0.14966244510225285</v>
      </c>
      <c r="W38" s="101">
        <f t="shared" si="2"/>
        <v>0.36743925001540234</v>
      </c>
      <c r="X38" s="106">
        <f t="shared" si="3"/>
        <v>4.1432926488191315</v>
      </c>
    </row>
    <row r="39" spans="1:27" ht="20.100000000000001" customHeight="1" thickBot="1" x14ac:dyDescent="0.3">
      <c r="A39" s="188"/>
      <c r="B39" t="s">
        <v>35</v>
      </c>
      <c r="C39" s="9">
        <v>12390972</v>
      </c>
      <c r="D39" s="10">
        <v>13197036</v>
      </c>
      <c r="E39" s="10">
        <v>15907244</v>
      </c>
      <c r="F39" s="34">
        <v>17610905</v>
      </c>
      <c r="G39" s="34">
        <v>19212116</v>
      </c>
      <c r="H39" s="34">
        <v>20499399</v>
      </c>
      <c r="I39" s="34">
        <v>19606994.135999992</v>
      </c>
      <c r="J39" s="10">
        <v>19500899.820000008</v>
      </c>
      <c r="K39" s="156">
        <v>18387972.713999994</v>
      </c>
      <c r="M39" s="75">
        <f t="shared" ref="M39:U39" si="32">C39/C37</f>
        <v>0.88240550936761275</v>
      </c>
      <c r="N39" s="17">
        <f t="shared" si="32"/>
        <v>0.89107178486316441</v>
      </c>
      <c r="O39" s="17">
        <f t="shared" si="32"/>
        <v>0.90254890835640689</v>
      </c>
      <c r="P39" s="17">
        <f t="shared" si="32"/>
        <v>0.87696905787887569</v>
      </c>
      <c r="Q39" s="17">
        <f t="shared" si="32"/>
        <v>0.93216511605147878</v>
      </c>
      <c r="R39" s="17">
        <f t="shared" si="32"/>
        <v>0.94081442864293907</v>
      </c>
      <c r="S39" s="17">
        <f t="shared" si="32"/>
        <v>0.90339161983819782</v>
      </c>
      <c r="T39" s="181">
        <f t="shared" si="32"/>
        <v>0.89177048138593851</v>
      </c>
      <c r="U39" s="183">
        <f t="shared" si="32"/>
        <v>0.85033755489774721</v>
      </c>
      <c r="W39" s="101">
        <f t="shared" si="2"/>
        <v>-5.7070551424432334E-2</v>
      </c>
      <c r="X39" s="104">
        <f t="shared" si="3"/>
        <v>-4.1432926488191306</v>
      </c>
    </row>
    <row r="40" spans="1:27" ht="20.100000000000001" customHeight="1" thickBot="1" x14ac:dyDescent="0.3">
      <c r="A40" s="5" t="s">
        <v>6</v>
      </c>
      <c r="B40" s="6"/>
      <c r="C40" s="12">
        <v>47928070</v>
      </c>
      <c r="D40" s="13">
        <v>45576684</v>
      </c>
      <c r="E40" s="13">
        <v>43835850</v>
      </c>
      <c r="F40" s="35">
        <v>45113271</v>
      </c>
      <c r="G40" s="35">
        <v>38329379</v>
      </c>
      <c r="H40" s="35">
        <v>40125383</v>
      </c>
      <c r="I40" s="35">
        <v>42108532.958000034</v>
      </c>
      <c r="J40" s="13">
        <v>43206261.149000019</v>
      </c>
      <c r="K40" s="155">
        <v>47753772.535000011</v>
      </c>
      <c r="M40" s="131">
        <f t="shared" ref="M40:U40" si="33">C40/C46</f>
        <v>0.43675321806131939</v>
      </c>
      <c r="N40" s="20">
        <f t="shared" si="33"/>
        <v>0.40561739262985674</v>
      </c>
      <c r="O40" s="20">
        <f t="shared" si="33"/>
        <v>0.38083730560037787</v>
      </c>
      <c r="P40" s="20">
        <f t="shared" si="33"/>
        <v>0.36206179684316403</v>
      </c>
      <c r="Q40" s="20">
        <f t="shared" si="33"/>
        <v>0.34215024677573513</v>
      </c>
      <c r="R40" s="20">
        <f t="shared" si="33"/>
        <v>0.34093175227476841</v>
      </c>
      <c r="S40" s="20">
        <f t="shared" si="33"/>
        <v>0.33723801736162462</v>
      </c>
      <c r="T40" s="179">
        <f t="shared" si="33"/>
        <v>0.34843756862006892</v>
      </c>
      <c r="U40" s="180">
        <f t="shared" si="33"/>
        <v>0.36604711750708074</v>
      </c>
      <c r="W40" s="100">
        <f t="shared" si="2"/>
        <v>0.1052512127887567</v>
      </c>
      <c r="X40" s="99">
        <f t="shared" si="3"/>
        <v>1.7609548887011828</v>
      </c>
      <c r="AA40" s="1"/>
    </row>
    <row r="41" spans="1:27" ht="20.100000000000001" customHeight="1" x14ac:dyDescent="0.25">
      <c r="A41" s="23"/>
      <c r="B41" t="s">
        <v>36</v>
      </c>
      <c r="C41" s="9">
        <v>9967668</v>
      </c>
      <c r="D41" s="10">
        <v>10737419</v>
      </c>
      <c r="E41" s="10">
        <v>11617205</v>
      </c>
      <c r="F41" s="34">
        <v>12516191</v>
      </c>
      <c r="G41" s="34">
        <v>6007548</v>
      </c>
      <c r="H41" s="34">
        <v>5589725</v>
      </c>
      <c r="I41" s="34">
        <v>8553863.8860000037</v>
      </c>
      <c r="J41" s="10">
        <v>9225047.0360000096</v>
      </c>
      <c r="K41" s="177">
        <v>12249536.908999991</v>
      </c>
      <c r="M41" s="75">
        <f t="shared" ref="M41:U41" si="34">C41/C40</f>
        <v>0.20797140381409057</v>
      </c>
      <c r="N41" s="17">
        <f t="shared" si="34"/>
        <v>0.23559017588905765</v>
      </c>
      <c r="O41" s="17">
        <f t="shared" si="34"/>
        <v>0.2650160770237146</v>
      </c>
      <c r="P41" s="17">
        <f t="shared" si="34"/>
        <v>0.27743922625340112</v>
      </c>
      <c r="Q41" s="17">
        <f t="shared" si="34"/>
        <v>0.1567348116962709</v>
      </c>
      <c r="R41" s="17">
        <f t="shared" si="34"/>
        <v>0.13930645845797909</v>
      </c>
      <c r="S41" s="17">
        <f t="shared" si="34"/>
        <v>0.20313849201376388</v>
      </c>
      <c r="T41" s="181">
        <f t="shared" si="34"/>
        <v>0.2135118103412546</v>
      </c>
      <c r="U41" s="183">
        <f t="shared" si="34"/>
        <v>0.25651453819741632</v>
      </c>
      <c r="W41" s="101">
        <f t="shared" si="2"/>
        <v>0.32785630915453878</v>
      </c>
      <c r="X41" s="106">
        <f t="shared" si="3"/>
        <v>4.3002727856161718</v>
      </c>
    </row>
    <row r="42" spans="1:27" ht="20.100000000000001" customHeight="1" thickBot="1" x14ac:dyDescent="0.3">
      <c r="A42" s="188"/>
      <c r="B42" t="s">
        <v>35</v>
      </c>
      <c r="C42" s="9">
        <v>37960402</v>
      </c>
      <c r="D42" s="10">
        <v>34839265</v>
      </c>
      <c r="E42" s="10">
        <v>32218645</v>
      </c>
      <c r="F42" s="34">
        <v>32597080</v>
      </c>
      <c r="G42" s="34">
        <v>32321831</v>
      </c>
      <c r="H42" s="34">
        <v>34535658</v>
      </c>
      <c r="I42" s="34">
        <v>33554669.072000027</v>
      </c>
      <c r="J42" s="10">
        <v>33981214.113000005</v>
      </c>
      <c r="K42" s="156">
        <v>35504235.626000017</v>
      </c>
      <c r="M42" s="75">
        <f t="shared" ref="M42:U42" si="35">C42/C40</f>
        <v>0.79202859618590937</v>
      </c>
      <c r="N42" s="17">
        <f t="shared" si="35"/>
        <v>0.76440982411094238</v>
      </c>
      <c r="O42" s="17">
        <f t="shared" si="35"/>
        <v>0.73498392297628534</v>
      </c>
      <c r="P42" s="17">
        <f t="shared" si="35"/>
        <v>0.72256077374659888</v>
      </c>
      <c r="Q42" s="17">
        <f t="shared" si="35"/>
        <v>0.8432651883037291</v>
      </c>
      <c r="R42" s="17">
        <f t="shared" si="35"/>
        <v>0.86069354154202093</v>
      </c>
      <c r="S42" s="17">
        <f t="shared" si="35"/>
        <v>0.79686150798623601</v>
      </c>
      <c r="T42" s="181">
        <f t="shared" si="35"/>
        <v>0.78648818965874534</v>
      </c>
      <c r="U42" s="183">
        <f t="shared" si="35"/>
        <v>0.74348546180258357</v>
      </c>
      <c r="W42" s="101">
        <f t="shared" si="2"/>
        <v>4.4819514333284446E-2</v>
      </c>
      <c r="X42" s="104">
        <f t="shared" si="3"/>
        <v>-4.3002727856161771</v>
      </c>
    </row>
    <row r="43" spans="1:27" ht="20.100000000000001" customHeight="1" thickBot="1" x14ac:dyDescent="0.3">
      <c r="A43" s="5" t="s">
        <v>7</v>
      </c>
      <c r="B43" s="6"/>
      <c r="C43" s="12">
        <v>286172</v>
      </c>
      <c r="D43" s="13">
        <v>394480</v>
      </c>
      <c r="E43" s="13">
        <v>483510</v>
      </c>
      <c r="F43" s="35">
        <v>414991</v>
      </c>
      <c r="G43" s="35">
        <v>225289</v>
      </c>
      <c r="H43" s="35">
        <v>221774</v>
      </c>
      <c r="I43" s="35">
        <v>319943.505</v>
      </c>
      <c r="J43" s="13">
        <v>339972.7570000001</v>
      </c>
      <c r="K43" s="155">
        <v>412812.01000000013</v>
      </c>
      <c r="M43" s="131">
        <f t="shared" ref="M43:U43" si="36">C43/C46</f>
        <v>2.6077941782142256E-3</v>
      </c>
      <c r="N43" s="20">
        <f t="shared" si="36"/>
        <v>3.5107413484628653E-3</v>
      </c>
      <c r="O43" s="20">
        <f t="shared" si="36"/>
        <v>4.2006404719159935E-3</v>
      </c>
      <c r="P43" s="20">
        <f t="shared" si="36"/>
        <v>3.3305584765454376E-3</v>
      </c>
      <c r="Q43" s="20">
        <f t="shared" si="36"/>
        <v>2.0110601569062361E-3</v>
      </c>
      <c r="R43" s="20">
        <f t="shared" si="36"/>
        <v>1.8843383608072846E-3</v>
      </c>
      <c r="S43" s="20">
        <f t="shared" si="36"/>
        <v>2.5623574538098481E-3</v>
      </c>
      <c r="T43" s="179">
        <f t="shared" si="36"/>
        <v>2.7417156147259742E-3</v>
      </c>
      <c r="U43" s="180">
        <f t="shared" si="36"/>
        <v>3.1643289799157268E-3</v>
      </c>
      <c r="W43" s="100">
        <f t="shared" si="2"/>
        <v>0.2142502641763146</v>
      </c>
      <c r="X43" s="99">
        <f t="shared" si="3"/>
        <v>4.2261336518975262E-2</v>
      </c>
      <c r="AA43" s="1"/>
    </row>
    <row r="44" spans="1:27" ht="20.100000000000001" customHeight="1" x14ac:dyDescent="0.25">
      <c r="A44" s="23"/>
      <c r="B44" t="s">
        <v>36</v>
      </c>
      <c r="C44" s="9">
        <v>193958</v>
      </c>
      <c r="D44" s="10">
        <v>292407</v>
      </c>
      <c r="E44" s="10">
        <v>385323</v>
      </c>
      <c r="F44" s="34">
        <v>311761</v>
      </c>
      <c r="G44" s="34">
        <v>127623</v>
      </c>
      <c r="H44" s="34">
        <v>107274</v>
      </c>
      <c r="I44" s="34">
        <v>174169.45300000001</v>
      </c>
      <c r="J44" s="10">
        <v>183179.85200000001</v>
      </c>
      <c r="K44" s="156">
        <v>271536.49400000006</v>
      </c>
      <c r="M44" s="75">
        <f t="shared" ref="M44:U44" si="37">C44/C43</f>
        <v>0.67776721691849662</v>
      </c>
      <c r="N44" s="17">
        <f t="shared" si="37"/>
        <v>0.74124670452240926</v>
      </c>
      <c r="O44" s="17">
        <f t="shared" si="37"/>
        <v>0.79692870881677735</v>
      </c>
      <c r="P44" s="17">
        <f t="shared" si="37"/>
        <v>0.75124761741820911</v>
      </c>
      <c r="Q44" s="17">
        <f t="shared" si="37"/>
        <v>0.5664857139052506</v>
      </c>
      <c r="R44" s="17">
        <f t="shared" si="37"/>
        <v>0.48370864032754063</v>
      </c>
      <c r="S44" s="17">
        <f t="shared" si="37"/>
        <v>0.54437564844455899</v>
      </c>
      <c r="T44" s="181">
        <f t="shared" si="37"/>
        <v>0.53880744332699559</v>
      </c>
      <c r="U44" s="183">
        <f t="shared" si="37"/>
        <v>0.65777275714434758</v>
      </c>
      <c r="W44" s="101">
        <f t="shared" si="2"/>
        <v>0.48234912865853852</v>
      </c>
      <c r="X44" s="106">
        <f t="shared" si="3"/>
        <v>11.896531381735198</v>
      </c>
    </row>
    <row r="45" spans="1:27" ht="20.100000000000001" customHeight="1" thickBot="1" x14ac:dyDescent="0.3">
      <c r="A45" s="188"/>
      <c r="B45" t="s">
        <v>35</v>
      </c>
      <c r="C45" s="9">
        <v>92214</v>
      </c>
      <c r="D45" s="10">
        <v>102073</v>
      </c>
      <c r="E45" s="10">
        <v>98187</v>
      </c>
      <c r="F45" s="34">
        <v>103230</v>
      </c>
      <c r="G45" s="34">
        <v>97666</v>
      </c>
      <c r="H45" s="34">
        <v>114500</v>
      </c>
      <c r="I45" s="34">
        <v>145774.05200000003</v>
      </c>
      <c r="J45" s="32">
        <v>156792.90500000006</v>
      </c>
      <c r="K45" s="156">
        <v>141275.51600000006</v>
      </c>
      <c r="M45" s="75">
        <f t="shared" ref="M45:U45" si="38">C45/C43</f>
        <v>0.32223278308150344</v>
      </c>
      <c r="N45" s="17">
        <f t="shared" si="38"/>
        <v>0.25875329547759074</v>
      </c>
      <c r="O45" s="17">
        <f t="shared" si="38"/>
        <v>0.20307129118322267</v>
      </c>
      <c r="P45" s="17">
        <f t="shared" si="38"/>
        <v>0.24875238258179094</v>
      </c>
      <c r="Q45" s="17">
        <f t="shared" si="38"/>
        <v>0.4335142860947494</v>
      </c>
      <c r="R45" s="17">
        <f t="shared" si="38"/>
        <v>0.51629135967245932</v>
      </c>
      <c r="S45" s="17">
        <f t="shared" si="38"/>
        <v>0.45562435155544107</v>
      </c>
      <c r="T45" s="181">
        <f t="shared" si="38"/>
        <v>0.46119255667300429</v>
      </c>
      <c r="U45" s="183">
        <f t="shared" si="38"/>
        <v>0.34222724285565242</v>
      </c>
      <c r="W45" s="101">
        <f t="shared" si="2"/>
        <v>-9.896741820045997E-2</v>
      </c>
      <c r="X45" s="104">
        <f t="shared" si="3"/>
        <v>-11.896531381735187</v>
      </c>
    </row>
    <row r="46" spans="1:27" ht="20.100000000000001" customHeight="1" thickBot="1" x14ac:dyDescent="0.3">
      <c r="A46" s="420" t="s">
        <v>20</v>
      </c>
      <c r="B46" s="450"/>
      <c r="C46" s="199">
        <f>C7+C10+C13+C16+C19+C22+C25+C28+C31+C34+C37+C40+C43</f>
        <v>109737188</v>
      </c>
      <c r="D46" s="200">
        <f t="shared" ref="D46:K46" si="39">D7+D10+D13+D16+D19+D22+D25+D28+D31+D34+D37+D40+D43</f>
        <v>112363732</v>
      </c>
      <c r="E46" s="200">
        <f t="shared" si="39"/>
        <v>115103876</v>
      </c>
      <c r="F46" s="200">
        <f t="shared" si="39"/>
        <v>124601025</v>
      </c>
      <c r="G46" s="200">
        <f t="shared" ref="G46" si="40">G7+G10+G13+G16+G19+G22+G25+G28+G31+G34+G37+G40+G43</f>
        <v>112024993</v>
      </c>
      <c r="H46" s="200">
        <f t="shared" si="39"/>
        <v>117693300</v>
      </c>
      <c r="I46" s="200">
        <f t="shared" ref="I46" si="41">I7+I10+I13+I16+I19+I22+I25+I28+I31+I34+I37+I40+I43</f>
        <v>124862947.80000001</v>
      </c>
      <c r="J46" s="200">
        <f t="shared" si="39"/>
        <v>124000007.57700004</v>
      </c>
      <c r="K46" s="200">
        <f t="shared" si="39"/>
        <v>130457993.66</v>
      </c>
      <c r="M46" s="192">
        <f>M7+M10+M13+M16+M19+M22+M25+M28+M31+M34+M37+M40+M43</f>
        <v>1.0000000000000002</v>
      </c>
      <c r="N46" s="193">
        <f>N7+N10+N13+N16+N19+N22+N25+N28+N31+N34+N37+N40+N43</f>
        <v>1</v>
      </c>
      <c r="O46" s="193">
        <f>O7+O10+O13+O16+O19+O22+O25+O28+O31+O34+O37+O40+O43</f>
        <v>1</v>
      </c>
      <c r="P46" s="193">
        <f t="shared" ref="P46" si="42">P7+P10+P13+P16+P19+P22+P25+P28+P31+P34+P37+P40+P43</f>
        <v>0.99999999999999989</v>
      </c>
      <c r="Q46" s="193">
        <f t="shared" ref="Q46:R46" si="43">Q7+Q10+Q13+Q16+Q19+Q22+Q25+Q28+Q31+Q34+Q37+Q40+Q43</f>
        <v>1</v>
      </c>
      <c r="R46" s="193">
        <f t="shared" si="43"/>
        <v>0.99999999999999989</v>
      </c>
      <c r="S46" s="193">
        <f t="shared" ref="S46" si="44">S7+S10+S13+S16+S19+S22+S25+S28+S31+S34+S37+S40+S43</f>
        <v>1</v>
      </c>
      <c r="T46" s="194">
        <f>T7+T10+T13+T16+T19+T22+T25+T28+T31+T34+T37+T40+T43</f>
        <v>1</v>
      </c>
      <c r="U46" s="204">
        <f t="shared" ref="U46" si="45">U7+U10+U13+U16+U19+U22+U25+U28+U31+U34+U37+U40+U43</f>
        <v>0.99999999999999989</v>
      </c>
      <c r="W46" s="148">
        <f t="shared" si="2"/>
        <v>5.2080529745046643E-2</v>
      </c>
      <c r="X46" s="151">
        <f t="shared" si="3"/>
        <v>-1.1102230246251565E-14</v>
      </c>
      <c r="AA46" s="1"/>
    </row>
    <row r="47" spans="1:27" ht="20.100000000000001" customHeight="1" x14ac:dyDescent="0.25">
      <c r="A47" s="23"/>
      <c r="B47" t="s">
        <v>36</v>
      </c>
      <c r="C47" s="74">
        <f>C8+C11+C14+C17+C20+C23+C26+C29+C32+C35+C38+C41+C44</f>
        <v>25537692</v>
      </c>
      <c r="D47" s="10">
        <f t="shared" ref="D47:E47" si="46">D8+D11+D14+D17+D20+D23+D26+D29+D32+D35+D38+D41+D44</f>
        <v>27705328</v>
      </c>
      <c r="E47" s="10">
        <f t="shared" si="46"/>
        <v>29031670</v>
      </c>
      <c r="F47" s="10">
        <f t="shared" ref="F47:G47" si="47">F8+F11+F14+F17+F20+F23+F26+F29+F32+F35+F38+F41+F44</f>
        <v>33762788</v>
      </c>
      <c r="G47" s="10">
        <f t="shared" si="47"/>
        <v>17865065</v>
      </c>
      <c r="H47" s="10">
        <f t="shared" ref="H47:J47" si="48">H8+H11+H14+H17+H20+H23+H26+H29+H32+H35+H38+H41+H44</f>
        <v>17612451</v>
      </c>
      <c r="I47" s="10">
        <f t="shared" ref="I47" si="49">I8+I11+I14+I17+I20+I23+I26+I29+I32+I35+I38+I41+I44</f>
        <v>27301479.388000004</v>
      </c>
      <c r="J47" s="10">
        <f t="shared" si="48"/>
        <v>28234175.527000017</v>
      </c>
      <c r="K47" s="10">
        <f t="shared" ref="K47" si="50">K8+K11+K14+K17+K20+K23+K26+K29+K32+K35+K38+K41+K44</f>
        <v>36070564.008999988</v>
      </c>
      <c r="M47" s="201">
        <f t="shared" ref="M47:U47" si="51">C47/C46</f>
        <v>0.23271684344599755</v>
      </c>
      <c r="N47" s="182">
        <f t="shared" si="51"/>
        <v>0.24656824321214252</v>
      </c>
      <c r="O47" s="182">
        <f t="shared" si="51"/>
        <v>0.25222148036092201</v>
      </c>
      <c r="P47" s="182">
        <f t="shared" si="51"/>
        <v>0.27096717703566242</v>
      </c>
      <c r="Q47" s="182">
        <f t="shared" si="51"/>
        <v>0.15947392203809377</v>
      </c>
      <c r="R47" s="182">
        <f t="shared" si="51"/>
        <v>0.14964701474085609</v>
      </c>
      <c r="S47" s="182">
        <f t="shared" si="51"/>
        <v>0.2186515685320061</v>
      </c>
      <c r="T47" s="182">
        <f t="shared" si="51"/>
        <v>0.22769495001415624</v>
      </c>
      <c r="U47" s="183">
        <f t="shared" si="51"/>
        <v>0.27649178863663348</v>
      </c>
      <c r="W47" s="101">
        <f t="shared" si="2"/>
        <v>0.27754975435730794</v>
      </c>
      <c r="X47" s="106">
        <f t="shared" si="3"/>
        <v>4.8796838622477248</v>
      </c>
      <c r="AA47" s="1"/>
    </row>
    <row r="48" spans="1:27" ht="20.100000000000001" customHeight="1" thickBot="1" x14ac:dyDescent="0.3">
      <c r="A48" s="30"/>
      <c r="B48" s="24" t="s">
        <v>35</v>
      </c>
      <c r="C48" s="198">
        <f>C9+C12+C15+C18+C21+C24+C27+C30+C33+C36+C39+C42+C45</f>
        <v>84199496</v>
      </c>
      <c r="D48" s="32">
        <f t="shared" ref="D48:E48" si="52">D9+D12+D15+D18+D21+D24+D27+D30+D33+D36+D39+D42+D45</f>
        <v>84658404</v>
      </c>
      <c r="E48" s="32">
        <f t="shared" si="52"/>
        <v>86072206</v>
      </c>
      <c r="F48" s="32">
        <f t="shared" ref="F48:G48" si="53">F9+F12+F15+F18+F21+F24+F27+F30+F33+F36+F39+F42+F45</f>
        <v>90838237</v>
      </c>
      <c r="G48" s="32">
        <f t="shared" si="53"/>
        <v>94159928</v>
      </c>
      <c r="H48" s="32">
        <f t="shared" ref="H48:J48" si="54">H9+H12+H15+H18+H21+H24+H27+H30+H33+H36+H39+H42+H45</f>
        <v>100080849</v>
      </c>
      <c r="I48" s="32">
        <f t="shared" ref="I48" si="55">I9+I12+I15+I18+I21+I24+I27+I30+I33+I36+I39+I42+I45</f>
        <v>97561468.412000015</v>
      </c>
      <c r="J48" s="32">
        <f t="shared" si="54"/>
        <v>95765832.050000027</v>
      </c>
      <c r="K48" s="32">
        <f t="shared" ref="K48" si="56">K9+K12+K15+K18+K21+K24+K27+K30+K33+K36+K39+K42+K45</f>
        <v>94387429.650999993</v>
      </c>
      <c r="L48" s="202"/>
      <c r="M48" s="190">
        <f t="shared" ref="M48:U48" si="57">C48/C46</f>
        <v>0.76728315655400248</v>
      </c>
      <c r="N48" s="191">
        <f t="shared" si="57"/>
        <v>0.75343175678785745</v>
      </c>
      <c r="O48" s="191">
        <f t="shared" si="57"/>
        <v>0.74777851963907804</v>
      </c>
      <c r="P48" s="191">
        <f t="shared" si="57"/>
        <v>0.72903282296433758</v>
      </c>
      <c r="Q48" s="191">
        <f t="shared" si="57"/>
        <v>0.84052607796190626</v>
      </c>
      <c r="R48" s="191">
        <f t="shared" si="57"/>
        <v>0.85035298525914393</v>
      </c>
      <c r="S48" s="191">
        <f t="shared" si="57"/>
        <v>0.78134843146799393</v>
      </c>
      <c r="T48" s="191">
        <f t="shared" si="57"/>
        <v>0.77230504998584382</v>
      </c>
      <c r="U48" s="185">
        <f t="shared" si="57"/>
        <v>0.7235082113633664</v>
      </c>
      <c r="V48" s="202"/>
      <c r="W48" s="103">
        <f t="shared" si="2"/>
        <v>-1.4393467581217902E-2</v>
      </c>
      <c r="X48" s="104">
        <f t="shared" si="3"/>
        <v>-4.8796838622477416</v>
      </c>
    </row>
    <row r="51" spans="1:24" x14ac:dyDescent="0.25">
      <c r="A51" s="1" t="s">
        <v>22</v>
      </c>
      <c r="M51" s="1" t="s">
        <v>24</v>
      </c>
      <c r="W51" s="1" t="str">
        <f>W3</f>
        <v>VARIAÇÃO (JAN-DEZ)</v>
      </c>
    </row>
    <row r="52" spans="1:24" ht="15.75" thickBot="1" x14ac:dyDescent="0.3"/>
    <row r="53" spans="1:24" ht="24" customHeight="1" x14ac:dyDescent="0.25">
      <c r="A53" s="420" t="s">
        <v>25</v>
      </c>
      <c r="B53" s="450"/>
      <c r="C53" s="422">
        <v>2016</v>
      </c>
      <c r="D53" s="424">
        <v>2017</v>
      </c>
      <c r="E53" s="424">
        <v>2018</v>
      </c>
      <c r="F53" s="424">
        <v>2019</v>
      </c>
      <c r="G53" s="424">
        <v>2020</v>
      </c>
      <c r="H53" s="424">
        <v>2021</v>
      </c>
      <c r="I53" s="424">
        <v>2022</v>
      </c>
      <c r="J53" s="426">
        <v>2023</v>
      </c>
      <c r="K53" s="457">
        <v>2024</v>
      </c>
      <c r="M53" s="466">
        <v>2016</v>
      </c>
      <c r="N53" s="424">
        <v>2017</v>
      </c>
      <c r="O53" s="424">
        <v>2018</v>
      </c>
      <c r="P53" s="424">
        <v>2019</v>
      </c>
      <c r="Q53" s="424">
        <v>2020</v>
      </c>
      <c r="R53" s="424">
        <v>2021</v>
      </c>
      <c r="S53" s="424">
        <v>2022</v>
      </c>
      <c r="T53" s="428">
        <v>2023</v>
      </c>
      <c r="U53" s="440">
        <v>2024</v>
      </c>
      <c r="W53" s="464" t="s">
        <v>86</v>
      </c>
      <c r="X53" s="465"/>
    </row>
    <row r="54" spans="1:24" ht="20.25" customHeight="1" thickBot="1" x14ac:dyDescent="0.3">
      <c r="A54" s="451"/>
      <c r="B54" s="452"/>
      <c r="C54" s="453"/>
      <c r="D54" s="444"/>
      <c r="E54" s="444"/>
      <c r="F54" s="444"/>
      <c r="G54" s="444"/>
      <c r="H54" s="444"/>
      <c r="I54" s="444"/>
      <c r="J54" s="449"/>
      <c r="K54" s="458"/>
      <c r="M54" s="467"/>
      <c r="N54" s="444"/>
      <c r="O54" s="444"/>
      <c r="P54" s="444"/>
      <c r="Q54" s="444"/>
      <c r="R54" s="444"/>
      <c r="S54" s="444"/>
      <c r="T54" s="469"/>
      <c r="U54" s="463"/>
      <c r="W54" s="127" t="s">
        <v>0</v>
      </c>
      <c r="X54" s="128" t="s">
        <v>37</v>
      </c>
    </row>
    <row r="55" spans="1:24" ht="19.5" customHeight="1" thickBot="1" x14ac:dyDescent="0.3">
      <c r="A55" s="5" t="s">
        <v>10</v>
      </c>
      <c r="B55" s="6"/>
      <c r="C55" s="12">
        <v>82481768</v>
      </c>
      <c r="D55" s="13">
        <v>93437664</v>
      </c>
      <c r="E55" s="13">
        <v>97313334</v>
      </c>
      <c r="F55" s="35">
        <v>104246485</v>
      </c>
      <c r="G55" s="35">
        <v>83019607</v>
      </c>
      <c r="H55" s="35">
        <v>86539830</v>
      </c>
      <c r="I55" s="35">
        <v>106881024.02599999</v>
      </c>
      <c r="J55" s="13">
        <v>114471196.49299997</v>
      </c>
      <c r="K55" s="155">
        <v>136768920.315</v>
      </c>
      <c r="M55" s="131">
        <f t="shared" ref="M55:U55" si="58">C55/C94</f>
        <v>0.1580080019490965</v>
      </c>
      <c r="N55" s="20">
        <f t="shared" si="58"/>
        <v>0.16173285522493666</v>
      </c>
      <c r="O55" s="20">
        <f t="shared" si="58"/>
        <v>0.15611199211573379</v>
      </c>
      <c r="P55" s="20">
        <f t="shared" si="58"/>
        <v>0.15251053459063599</v>
      </c>
      <c r="Q55" s="20">
        <f t="shared" si="58"/>
        <v>0.1542406317815363</v>
      </c>
      <c r="R55" s="20">
        <f t="shared" si="58"/>
        <v>0.14922837895624927</v>
      </c>
      <c r="S55" s="20">
        <f t="shared" si="58"/>
        <v>0.14990727565566214</v>
      </c>
      <c r="T55" s="179">
        <f t="shared" si="58"/>
        <v>0.15170544363348104</v>
      </c>
      <c r="U55" s="180">
        <f t="shared" si="58"/>
        <v>0.15025156454738434</v>
      </c>
      <c r="W55" s="100" t="e">
        <f>(K55-#REF!)/#REF!</f>
        <v>#REF!</v>
      </c>
      <c r="X55" s="99" t="e">
        <f>(U55-#REF!)*100</f>
        <v>#REF!</v>
      </c>
    </row>
    <row r="56" spans="1:24" ht="19.5" customHeight="1" x14ac:dyDescent="0.25">
      <c r="A56" s="23"/>
      <c r="B56" t="s">
        <v>36</v>
      </c>
      <c r="C56" s="9">
        <v>39218341</v>
      </c>
      <c r="D56" s="10">
        <v>48114799</v>
      </c>
      <c r="E56" s="10">
        <v>49046966</v>
      </c>
      <c r="F56" s="34">
        <v>53546141</v>
      </c>
      <c r="G56" s="34">
        <v>29556331</v>
      </c>
      <c r="H56" s="34">
        <v>30198890</v>
      </c>
      <c r="I56" s="34">
        <v>49107448.027000003</v>
      </c>
      <c r="J56" s="10">
        <v>56915431.421999983</v>
      </c>
      <c r="K56" s="156">
        <v>83879702.148999974</v>
      </c>
      <c r="M56" s="75">
        <f t="shared" ref="M56:U56" si="59">C56/C55</f>
        <v>0.47547890826006545</v>
      </c>
      <c r="N56" s="17">
        <f t="shared" si="59"/>
        <v>0.51494008882756315</v>
      </c>
      <c r="O56" s="17">
        <f t="shared" si="59"/>
        <v>0.50401074533115886</v>
      </c>
      <c r="P56" s="17">
        <f t="shared" si="59"/>
        <v>0.51364936669087691</v>
      </c>
      <c r="Q56" s="17">
        <f t="shared" si="59"/>
        <v>0.3560162721560462</v>
      </c>
      <c r="R56" s="17">
        <f t="shared" si="59"/>
        <v>0.34895943289927889</v>
      </c>
      <c r="S56" s="17">
        <f t="shared" si="59"/>
        <v>0.45945899634208287</v>
      </c>
      <c r="T56" s="181">
        <f t="shared" si="59"/>
        <v>0.49720307960160459</v>
      </c>
      <c r="U56" s="183">
        <f t="shared" si="59"/>
        <v>0.61329505238333415</v>
      </c>
      <c r="W56" s="101" t="e">
        <f>(K56-#REF!)/#REF!</f>
        <v>#REF!</v>
      </c>
      <c r="X56" s="106" t="e">
        <f>(U56-#REF!)*100</f>
        <v>#REF!</v>
      </c>
    </row>
    <row r="57" spans="1:24" ht="19.5" customHeight="1" thickBot="1" x14ac:dyDescent="0.3">
      <c r="A57" s="23"/>
      <c r="B57" t="s">
        <v>35</v>
      </c>
      <c r="C57" s="9">
        <v>43263427</v>
      </c>
      <c r="D57" s="10">
        <v>45322865</v>
      </c>
      <c r="E57" s="10">
        <v>48266368</v>
      </c>
      <c r="F57" s="34">
        <v>50700344</v>
      </c>
      <c r="G57" s="34">
        <v>53463276</v>
      </c>
      <c r="H57" s="34">
        <v>56340940</v>
      </c>
      <c r="I57" s="34">
        <v>57773575.998999983</v>
      </c>
      <c r="J57" s="10">
        <v>57555765.07099998</v>
      </c>
      <c r="K57" s="156">
        <v>52889218.166000038</v>
      </c>
      <c r="M57" s="75">
        <f t="shared" ref="M57:U57" si="60">C57/C55</f>
        <v>0.52452109173993455</v>
      </c>
      <c r="N57" s="17">
        <f t="shared" si="60"/>
        <v>0.48505991117243685</v>
      </c>
      <c r="O57" s="17">
        <f t="shared" si="60"/>
        <v>0.4959892546688412</v>
      </c>
      <c r="P57" s="17">
        <f t="shared" si="60"/>
        <v>0.48635063330912309</v>
      </c>
      <c r="Q57" s="17">
        <f t="shared" si="60"/>
        <v>0.64398372784395375</v>
      </c>
      <c r="R57" s="17">
        <f t="shared" si="60"/>
        <v>0.65104056710072111</v>
      </c>
      <c r="S57" s="17">
        <f t="shared" si="60"/>
        <v>0.54054100365791702</v>
      </c>
      <c r="T57" s="181">
        <f t="shared" si="60"/>
        <v>0.50279692039839541</v>
      </c>
      <c r="U57" s="183">
        <f t="shared" si="60"/>
        <v>0.38670494761666596</v>
      </c>
      <c r="W57" s="101" t="e">
        <f>(K57-#REF!)/#REF!</f>
        <v>#REF!</v>
      </c>
      <c r="X57" s="104" t="e">
        <f>(U57-#REF!)*100</f>
        <v>#REF!</v>
      </c>
    </row>
    <row r="58" spans="1:24" ht="19.5" customHeight="1" thickBot="1" x14ac:dyDescent="0.3">
      <c r="A58" s="5" t="s">
        <v>17</v>
      </c>
      <c r="B58" s="6"/>
      <c r="C58" s="12">
        <v>2459083</v>
      </c>
      <c r="D58" s="13">
        <v>3643226</v>
      </c>
      <c r="E58" s="13">
        <v>2343015</v>
      </c>
      <c r="F58" s="35">
        <v>2552109</v>
      </c>
      <c r="G58" s="35">
        <v>1731296</v>
      </c>
      <c r="H58" s="35">
        <v>1838804</v>
      </c>
      <c r="I58" s="35">
        <v>2511941.060000001</v>
      </c>
      <c r="J58" s="13">
        <v>2856367.6309999996</v>
      </c>
      <c r="K58" s="155">
        <v>3474786.6370000001</v>
      </c>
      <c r="M58" s="131">
        <f t="shared" ref="M58:U58" si="61">C58/C94</f>
        <v>4.7107961053525198E-3</v>
      </c>
      <c r="N58" s="20">
        <f t="shared" si="61"/>
        <v>6.3061223706290968E-3</v>
      </c>
      <c r="O58" s="20">
        <f t="shared" si="61"/>
        <v>3.7587114136593655E-3</v>
      </c>
      <c r="P58" s="20">
        <f t="shared" si="61"/>
        <v>3.7336847177492213E-3</v>
      </c>
      <c r="Q58" s="20">
        <f t="shared" si="61"/>
        <v>3.2165436393940851E-3</v>
      </c>
      <c r="R58" s="20">
        <f t="shared" si="61"/>
        <v>3.1708144115636348E-3</v>
      </c>
      <c r="S58" s="20">
        <f t="shared" si="61"/>
        <v>3.5231533786633106E-3</v>
      </c>
      <c r="T58" s="179">
        <f t="shared" si="61"/>
        <v>3.7854633472593135E-3</v>
      </c>
      <c r="U58" s="180">
        <f t="shared" si="61"/>
        <v>3.8173301907709371E-3</v>
      </c>
      <c r="W58" s="100" t="e">
        <f>(K58-#REF!)/#REF!</f>
        <v>#REF!</v>
      </c>
      <c r="X58" s="99" t="e">
        <f>(U58-#REF!)*100</f>
        <v>#REF!</v>
      </c>
    </row>
    <row r="59" spans="1:24" ht="19.5" customHeight="1" x14ac:dyDescent="0.25">
      <c r="A59" s="23"/>
      <c r="B59" t="s">
        <v>36</v>
      </c>
      <c r="C59" s="9">
        <v>1924359</v>
      </c>
      <c r="D59" s="10">
        <v>2915898</v>
      </c>
      <c r="E59" s="10">
        <v>1715135</v>
      </c>
      <c r="F59" s="34">
        <v>1891261</v>
      </c>
      <c r="G59" s="34">
        <v>999405</v>
      </c>
      <c r="H59" s="34">
        <v>873317</v>
      </c>
      <c r="I59" s="34">
        <v>1442125.847000001</v>
      </c>
      <c r="J59" s="10">
        <v>1621309.6999999997</v>
      </c>
      <c r="K59" s="156">
        <v>1936770.4439999994</v>
      </c>
      <c r="M59" s="75">
        <f t="shared" ref="M59:U59" si="62">C59/C58</f>
        <v>0.78255146328936442</v>
      </c>
      <c r="N59" s="17">
        <f t="shared" si="62"/>
        <v>0.80036154770524803</v>
      </c>
      <c r="O59" s="17">
        <f t="shared" si="62"/>
        <v>0.73202049496055299</v>
      </c>
      <c r="P59" s="17">
        <f t="shared" si="62"/>
        <v>0.74105808176688381</v>
      </c>
      <c r="Q59" s="17">
        <f t="shared" si="62"/>
        <v>0.5772583082269005</v>
      </c>
      <c r="R59" s="17">
        <f t="shared" si="62"/>
        <v>0.47493751373175175</v>
      </c>
      <c r="S59" s="17">
        <f t="shared" si="62"/>
        <v>0.57410815483067124</v>
      </c>
      <c r="T59" s="181">
        <f t="shared" si="62"/>
        <v>0.56761240479132147</v>
      </c>
      <c r="U59" s="183">
        <f t="shared" si="62"/>
        <v>0.55737823536472852</v>
      </c>
      <c r="W59" s="101" t="e">
        <f>(K59-#REF!)/#REF!</f>
        <v>#REF!</v>
      </c>
      <c r="X59" s="106" t="e">
        <f>(U59-#REF!)*100</f>
        <v>#REF!</v>
      </c>
    </row>
    <row r="60" spans="1:24" ht="19.5" customHeight="1" thickBot="1" x14ac:dyDescent="0.3">
      <c r="A60" s="23"/>
      <c r="B60" t="s">
        <v>35</v>
      </c>
      <c r="C60" s="9">
        <v>534724</v>
      </c>
      <c r="D60" s="10">
        <v>727328</v>
      </c>
      <c r="E60" s="10">
        <v>627880</v>
      </c>
      <c r="F60" s="34">
        <v>660848</v>
      </c>
      <c r="G60" s="34">
        <v>731891</v>
      </c>
      <c r="H60" s="34">
        <v>965487</v>
      </c>
      <c r="I60" s="34">
        <v>1069815.213</v>
      </c>
      <c r="J60" s="10">
        <v>1235057.9309999999</v>
      </c>
      <c r="K60" s="156">
        <v>1538016.1930000004</v>
      </c>
      <c r="M60" s="75">
        <f t="shared" ref="M60:U60" si="63">C60/C58</f>
        <v>0.21744853671063563</v>
      </c>
      <c r="N60" s="17">
        <f t="shared" si="63"/>
        <v>0.19963845229475197</v>
      </c>
      <c r="O60" s="17">
        <f t="shared" si="63"/>
        <v>0.26797950503944706</v>
      </c>
      <c r="P60" s="17">
        <f t="shared" si="63"/>
        <v>0.25894191823311624</v>
      </c>
      <c r="Q60" s="17">
        <f t="shared" si="63"/>
        <v>0.42274169177309945</v>
      </c>
      <c r="R60" s="17">
        <f t="shared" si="63"/>
        <v>0.52506248626824825</v>
      </c>
      <c r="S60" s="17">
        <f t="shared" si="63"/>
        <v>0.42589184516932876</v>
      </c>
      <c r="T60" s="181">
        <f t="shared" si="63"/>
        <v>0.43238759520867853</v>
      </c>
      <c r="U60" s="183">
        <f t="shared" si="63"/>
        <v>0.44262176463527142</v>
      </c>
      <c r="W60" s="101" t="e">
        <f>(K60-#REF!)/#REF!</f>
        <v>#REF!</v>
      </c>
      <c r="X60" s="104" t="e">
        <f>(U60-#REF!)*100</f>
        <v>#REF!</v>
      </c>
    </row>
    <row r="61" spans="1:24" ht="19.5" customHeight="1" thickBot="1" x14ac:dyDescent="0.3">
      <c r="A61" s="5" t="s">
        <v>14</v>
      </c>
      <c r="B61" s="6"/>
      <c r="C61" s="12">
        <v>83753681</v>
      </c>
      <c r="D61" s="13">
        <v>105319161</v>
      </c>
      <c r="E61" s="13">
        <v>111596848</v>
      </c>
      <c r="F61" s="35">
        <v>124035711</v>
      </c>
      <c r="G61" s="35">
        <v>101747091</v>
      </c>
      <c r="H61" s="35">
        <v>115458556</v>
      </c>
      <c r="I61" s="35">
        <v>150948649.66200012</v>
      </c>
      <c r="J61" s="13">
        <v>160179908.34299991</v>
      </c>
      <c r="K61" s="155">
        <v>203406265.29100007</v>
      </c>
      <c r="M61" s="131">
        <f t="shared" ref="M61:U61" si="64">C61/C94</f>
        <v>0.16044456989200337</v>
      </c>
      <c r="N61" s="20">
        <f t="shared" si="64"/>
        <v>0.18229874216916203</v>
      </c>
      <c r="O61" s="20">
        <f t="shared" si="64"/>
        <v>0.17902589027642132</v>
      </c>
      <c r="P61" s="20">
        <f t="shared" si="64"/>
        <v>0.18146177871550903</v>
      </c>
      <c r="Q61" s="20">
        <f t="shared" si="64"/>
        <v>0.18903408682449516</v>
      </c>
      <c r="R61" s="20">
        <f t="shared" si="64"/>
        <v>0.19909552801882474</v>
      </c>
      <c r="S61" s="20">
        <f t="shared" si="64"/>
        <v>0.21171485809517357</v>
      </c>
      <c r="T61" s="179">
        <f t="shared" si="64"/>
        <v>0.21228190846970935</v>
      </c>
      <c r="U61" s="180">
        <f t="shared" si="64"/>
        <v>0.22345800148399073</v>
      </c>
      <c r="W61" s="100" t="e">
        <f>(K61-#REF!)/#REF!</f>
        <v>#REF!</v>
      </c>
      <c r="X61" s="99" t="e">
        <f>(U61-#REF!)*100</f>
        <v>#REF!</v>
      </c>
    </row>
    <row r="62" spans="1:24" ht="19.5" customHeight="1" x14ac:dyDescent="0.25">
      <c r="A62" s="23"/>
      <c r="B62" t="s">
        <v>36</v>
      </c>
      <c r="C62" s="9">
        <v>45568148</v>
      </c>
      <c r="D62" s="10">
        <v>61332118</v>
      </c>
      <c r="E62" s="10">
        <v>64429780</v>
      </c>
      <c r="F62" s="34">
        <v>74767147</v>
      </c>
      <c r="G62" s="34">
        <v>44240397</v>
      </c>
      <c r="H62" s="34">
        <v>46476357</v>
      </c>
      <c r="I62" s="34">
        <v>76607549.681000084</v>
      </c>
      <c r="J62" s="10">
        <v>81467125.676999941</v>
      </c>
      <c r="K62" s="156">
        <v>118020338.741</v>
      </c>
      <c r="M62" s="75">
        <f t="shared" ref="M62:U62" si="65">C62/C61</f>
        <v>0.54407337630927533</v>
      </c>
      <c r="N62" s="17">
        <f t="shared" si="65"/>
        <v>0.58234529612327623</v>
      </c>
      <c r="O62" s="17">
        <f t="shared" si="65"/>
        <v>0.57734408412682048</v>
      </c>
      <c r="P62" s="17">
        <f t="shared" si="65"/>
        <v>0.60278726503208424</v>
      </c>
      <c r="Q62" s="17">
        <f t="shared" si="65"/>
        <v>0.43480748751824266</v>
      </c>
      <c r="R62" s="17">
        <f t="shared" si="65"/>
        <v>0.40253714068622165</v>
      </c>
      <c r="S62" s="17">
        <f t="shared" si="65"/>
        <v>0.50750735334524366</v>
      </c>
      <c r="T62" s="181">
        <f t="shared" si="65"/>
        <v>0.50859765447331251</v>
      </c>
      <c r="U62" s="183">
        <f t="shared" si="65"/>
        <v>0.58021978119580531</v>
      </c>
      <c r="W62" s="101" t="e">
        <f>(K62-#REF!)/#REF!</f>
        <v>#REF!</v>
      </c>
      <c r="X62" s="106" t="e">
        <f>(U62-#REF!)*100</f>
        <v>#REF!</v>
      </c>
    </row>
    <row r="63" spans="1:24" ht="19.5" customHeight="1" thickBot="1" x14ac:dyDescent="0.3">
      <c r="A63" s="23"/>
      <c r="B63" t="s">
        <v>35</v>
      </c>
      <c r="C63" s="9">
        <v>38185533</v>
      </c>
      <c r="D63" s="10">
        <v>43987043</v>
      </c>
      <c r="E63" s="10">
        <v>47167068</v>
      </c>
      <c r="F63" s="34">
        <v>49268564</v>
      </c>
      <c r="G63" s="34">
        <v>57506694</v>
      </c>
      <c r="H63" s="34">
        <v>68982199</v>
      </c>
      <c r="I63" s="34">
        <v>74341099.981000036</v>
      </c>
      <c r="J63" s="10">
        <v>78712782.665999964</v>
      </c>
      <c r="K63" s="156">
        <v>85385926.550000057</v>
      </c>
      <c r="M63" s="75">
        <f t="shared" ref="M63:U63" si="66">C63/C61</f>
        <v>0.45592662369072473</v>
      </c>
      <c r="N63" s="17">
        <f t="shared" si="66"/>
        <v>0.41765470387672382</v>
      </c>
      <c r="O63" s="17">
        <f t="shared" si="66"/>
        <v>0.42265591587317952</v>
      </c>
      <c r="P63" s="17">
        <f t="shared" si="66"/>
        <v>0.39721273496791581</v>
      </c>
      <c r="Q63" s="17">
        <f t="shared" si="66"/>
        <v>0.56519251248175739</v>
      </c>
      <c r="R63" s="17">
        <f t="shared" si="66"/>
        <v>0.5974628593137784</v>
      </c>
      <c r="S63" s="17">
        <f t="shared" si="66"/>
        <v>0.49249264665475639</v>
      </c>
      <c r="T63" s="181">
        <f t="shared" si="66"/>
        <v>0.49140234552668743</v>
      </c>
      <c r="U63" s="183">
        <f t="shared" si="66"/>
        <v>0.41978021880419458</v>
      </c>
      <c r="W63" s="101" t="e">
        <f>(K63-#REF!)/#REF!</f>
        <v>#REF!</v>
      </c>
      <c r="X63" s="104" t="e">
        <f>(U63-#REF!)*100</f>
        <v>#REF!</v>
      </c>
    </row>
    <row r="64" spans="1:24" ht="19.5" customHeight="1" thickBot="1" x14ac:dyDescent="0.3">
      <c r="A64" s="5" t="s">
        <v>8</v>
      </c>
      <c r="B64" s="6"/>
      <c r="C64" s="12">
        <v>379930</v>
      </c>
      <c r="D64" s="13">
        <v>237175</v>
      </c>
      <c r="E64" s="13">
        <v>674966</v>
      </c>
      <c r="F64" s="35">
        <v>662159</v>
      </c>
      <c r="G64" s="35">
        <v>218943</v>
      </c>
      <c r="H64" s="35"/>
      <c r="I64" s="35"/>
      <c r="J64" s="13"/>
      <c r="K64" s="155"/>
      <c r="M64" s="131">
        <f t="shared" ref="M64:U64" si="67">C64/C94</f>
        <v>7.2782120990083816E-4</v>
      </c>
      <c r="N64" s="20">
        <f t="shared" si="67"/>
        <v>4.1053027543554974E-4</v>
      </c>
      <c r="O64" s="20">
        <f t="shared" si="67"/>
        <v>1.0827939249351828E-3</v>
      </c>
      <c r="P64" s="20">
        <f t="shared" si="67"/>
        <v>9.687254498221301E-4</v>
      </c>
      <c r="Q64" s="20">
        <f t="shared" si="67"/>
        <v>4.0677025421410271E-4</v>
      </c>
      <c r="R64" s="20">
        <f t="shared" si="67"/>
        <v>0</v>
      </c>
      <c r="S64" s="20">
        <f t="shared" si="67"/>
        <v>0</v>
      </c>
      <c r="T64" s="179">
        <f t="shared" si="67"/>
        <v>0</v>
      </c>
      <c r="U64" s="180">
        <f t="shared" si="67"/>
        <v>0</v>
      </c>
      <c r="W64" s="100"/>
      <c r="X64" s="99" t="e">
        <f>(U64-#REF!)*100</f>
        <v>#REF!</v>
      </c>
    </row>
    <row r="65" spans="1:24" ht="19.5" customHeight="1" x14ac:dyDescent="0.25">
      <c r="A65" s="23"/>
      <c r="B65" t="s">
        <v>36</v>
      </c>
      <c r="C65" s="9">
        <v>253854</v>
      </c>
      <c r="D65" s="10">
        <v>145443</v>
      </c>
      <c r="E65" s="10">
        <v>425755</v>
      </c>
      <c r="F65" s="34">
        <v>319658</v>
      </c>
      <c r="G65" s="34">
        <v>70775</v>
      </c>
      <c r="H65" s="34"/>
      <c r="I65" s="34"/>
      <c r="J65" s="10"/>
      <c r="K65" s="156"/>
      <c r="M65" s="75">
        <f>C65/C64</f>
        <v>0.66815992419656256</v>
      </c>
      <c r="N65" s="17">
        <f>D65/D64</f>
        <v>0.61323073679772322</v>
      </c>
      <c r="O65" s="17">
        <f>E65/E64</f>
        <v>0.63077992076637934</v>
      </c>
      <c r="P65" s="17">
        <f>F65/F64</f>
        <v>0.48275112170943835</v>
      </c>
      <c r="Q65" s="17">
        <f>G65/G64</f>
        <v>0.32325765153487435</v>
      </c>
      <c r="R65" s="17"/>
      <c r="S65" s="17"/>
      <c r="T65" s="181"/>
      <c r="U65" s="183"/>
      <c r="W65" s="101"/>
      <c r="X65" s="106"/>
    </row>
    <row r="66" spans="1:24" ht="19.5" customHeight="1" thickBot="1" x14ac:dyDescent="0.3">
      <c r="A66" s="188"/>
      <c r="B66" t="s">
        <v>35</v>
      </c>
      <c r="C66" s="9">
        <v>126076</v>
      </c>
      <c r="D66" s="10">
        <v>91732</v>
      </c>
      <c r="E66" s="10">
        <v>249211</v>
      </c>
      <c r="F66" s="34">
        <v>342501</v>
      </c>
      <c r="G66" s="34">
        <v>148168</v>
      </c>
      <c r="H66" s="34"/>
      <c r="I66" s="34"/>
      <c r="J66" s="10"/>
      <c r="K66" s="156"/>
      <c r="M66" s="75">
        <f>C66/C64</f>
        <v>0.3318400758034375</v>
      </c>
      <c r="N66" s="17">
        <f>D66/D64</f>
        <v>0.38676926320227678</v>
      </c>
      <c r="O66" s="17">
        <f>E66/E64</f>
        <v>0.36922007923362066</v>
      </c>
      <c r="P66" s="17">
        <f>F66/F64</f>
        <v>0.51724887829056165</v>
      </c>
      <c r="Q66" s="17">
        <f>G66/G64</f>
        <v>0.6767423484651256</v>
      </c>
      <c r="R66" s="17"/>
      <c r="S66" s="17"/>
      <c r="T66" s="181"/>
      <c r="U66" s="183"/>
      <c r="W66" s="101"/>
      <c r="X66" s="104"/>
    </row>
    <row r="67" spans="1:24" ht="19.5" customHeight="1" thickBot="1" x14ac:dyDescent="0.3">
      <c r="A67" s="5" t="s">
        <v>15</v>
      </c>
      <c r="B67" s="6"/>
      <c r="C67" s="12">
        <v>339653</v>
      </c>
      <c r="D67" s="13">
        <v>184063</v>
      </c>
      <c r="E67" s="13">
        <v>176558</v>
      </c>
      <c r="F67" s="35">
        <v>239017</v>
      </c>
      <c r="G67" s="35">
        <v>452182</v>
      </c>
      <c r="H67" s="35">
        <v>229205</v>
      </c>
      <c r="I67" s="35">
        <v>292415.41099999996</v>
      </c>
      <c r="J67" s="13">
        <v>297865.15300000005</v>
      </c>
      <c r="K67" s="155">
        <v>191385.43400000001</v>
      </c>
      <c r="M67" s="131">
        <f t="shared" ref="M67:U67" si="68">C67/C94</f>
        <v>6.506636943817266E-4</v>
      </c>
      <c r="N67" s="20">
        <f t="shared" si="68"/>
        <v>3.185978036786912E-4</v>
      </c>
      <c r="O67" s="20">
        <f t="shared" si="68"/>
        <v>2.8323786649802506E-4</v>
      </c>
      <c r="P67" s="20">
        <f t="shared" si="68"/>
        <v>3.4967711809419806E-4</v>
      </c>
      <c r="Q67" s="20">
        <f t="shared" si="68"/>
        <v>8.4010078920559864E-4</v>
      </c>
      <c r="R67" s="20">
        <f t="shared" si="68"/>
        <v>3.952387079876066E-4</v>
      </c>
      <c r="S67" s="20">
        <f t="shared" si="68"/>
        <v>4.1013077880014826E-4</v>
      </c>
      <c r="T67" s="179">
        <f t="shared" si="68"/>
        <v>3.9475227448664777E-4</v>
      </c>
      <c r="U67" s="180">
        <f t="shared" si="68"/>
        <v>2.1025215980246636E-4</v>
      </c>
      <c r="W67" s="100" t="e">
        <f>(K67-#REF!)/#REF!</f>
        <v>#REF!</v>
      </c>
      <c r="X67" s="99" t="e">
        <f>(U67-#REF!)*100</f>
        <v>#REF!</v>
      </c>
    </row>
    <row r="68" spans="1:24" ht="19.5" customHeight="1" x14ac:dyDescent="0.25">
      <c r="A68" s="23"/>
      <c r="B68" t="s">
        <v>36</v>
      </c>
      <c r="C68" s="9">
        <v>297926</v>
      </c>
      <c r="D68" s="10">
        <v>132592</v>
      </c>
      <c r="E68" s="10">
        <v>130092</v>
      </c>
      <c r="F68" s="34">
        <v>197628</v>
      </c>
      <c r="G68" s="34">
        <v>411712</v>
      </c>
      <c r="H68" s="34">
        <v>184114</v>
      </c>
      <c r="I68" s="34">
        <v>250033.88899999997</v>
      </c>
      <c r="J68" s="10">
        <v>245538.96799999999</v>
      </c>
      <c r="K68" s="156">
        <v>154064.68300000002</v>
      </c>
      <c r="M68" s="75">
        <f t="shared" ref="M68:U68" si="69">C68/C67</f>
        <v>0.8771481482571919</v>
      </c>
      <c r="N68" s="17">
        <f t="shared" si="69"/>
        <v>0.72036204995028874</v>
      </c>
      <c r="O68" s="17">
        <f t="shared" si="69"/>
        <v>0.73682302699396229</v>
      </c>
      <c r="P68" s="17">
        <f t="shared" si="69"/>
        <v>0.82683658484542943</v>
      </c>
      <c r="Q68" s="17">
        <f t="shared" si="69"/>
        <v>0.91050063912318491</v>
      </c>
      <c r="R68" s="17">
        <f t="shared" si="69"/>
        <v>0.80327217992626687</v>
      </c>
      <c r="S68" s="17">
        <f t="shared" si="69"/>
        <v>0.85506399319015369</v>
      </c>
      <c r="T68" s="181">
        <f t="shared" si="69"/>
        <v>0.82432928298933961</v>
      </c>
      <c r="U68" s="183">
        <f t="shared" si="69"/>
        <v>0.80499691005742902</v>
      </c>
      <c r="W68" s="101" t="e">
        <f>(K68-#REF!)/#REF!</f>
        <v>#REF!</v>
      </c>
      <c r="X68" s="106" t="e">
        <f>(U68-#REF!)*100</f>
        <v>#REF!</v>
      </c>
    </row>
    <row r="69" spans="1:24" ht="19.5" customHeight="1" thickBot="1" x14ac:dyDescent="0.3">
      <c r="A69" s="188"/>
      <c r="B69" t="s">
        <v>35</v>
      </c>
      <c r="C69" s="9">
        <v>41727</v>
      </c>
      <c r="D69" s="10">
        <v>51471</v>
      </c>
      <c r="E69" s="10">
        <v>46466</v>
      </c>
      <c r="F69" s="34">
        <v>41389</v>
      </c>
      <c r="G69" s="34">
        <v>40470</v>
      </c>
      <c r="H69" s="34">
        <v>45091</v>
      </c>
      <c r="I69" s="34">
        <v>42381.52199999999</v>
      </c>
      <c r="J69" s="10">
        <v>52326.185000000027</v>
      </c>
      <c r="K69" s="156">
        <v>37320.750999999997</v>
      </c>
      <c r="M69" s="75">
        <f t="shared" ref="M69:U69" si="70">C69/C67</f>
        <v>0.1228518517428081</v>
      </c>
      <c r="N69" s="17">
        <f t="shared" si="70"/>
        <v>0.27963795004971126</v>
      </c>
      <c r="O69" s="17">
        <f t="shared" si="70"/>
        <v>0.26317697300603765</v>
      </c>
      <c r="P69" s="17">
        <f t="shared" si="70"/>
        <v>0.17316341515457059</v>
      </c>
      <c r="Q69" s="17">
        <f t="shared" si="70"/>
        <v>8.9499360876815093E-2</v>
      </c>
      <c r="R69" s="17">
        <f t="shared" si="70"/>
        <v>0.19672782007373313</v>
      </c>
      <c r="S69" s="17">
        <f t="shared" si="70"/>
        <v>0.14493600680984628</v>
      </c>
      <c r="T69" s="181">
        <f t="shared" si="70"/>
        <v>0.17567071701066025</v>
      </c>
      <c r="U69" s="183">
        <f t="shared" si="70"/>
        <v>0.19500308994257104</v>
      </c>
      <c r="W69" s="101" t="e">
        <f>(K69-#REF!)/#REF!</f>
        <v>#REF!</v>
      </c>
      <c r="X69" s="104" t="e">
        <f>(U69-#REF!)*100</f>
        <v>#REF!</v>
      </c>
    </row>
    <row r="70" spans="1:24" ht="19.5" customHeight="1" thickBot="1" x14ac:dyDescent="0.3">
      <c r="A70" s="5" t="s">
        <v>18</v>
      </c>
      <c r="B70" s="6"/>
      <c r="C70" s="12">
        <v>2716697</v>
      </c>
      <c r="D70" s="13">
        <v>2538731</v>
      </c>
      <c r="E70" s="13">
        <v>3441297</v>
      </c>
      <c r="F70" s="35">
        <v>3002154</v>
      </c>
      <c r="G70" s="35">
        <v>2042247</v>
      </c>
      <c r="H70" s="35">
        <v>2068469</v>
      </c>
      <c r="I70" s="35">
        <v>2355704.2949999999</v>
      </c>
      <c r="J70" s="13">
        <v>2755055.7619999992</v>
      </c>
      <c r="K70" s="155">
        <v>3946463.5429999996</v>
      </c>
      <c r="M70" s="131">
        <f t="shared" ref="M70:U70" si="71">C70/C94</f>
        <v>5.2042999959834111E-3</v>
      </c>
      <c r="N70" s="20">
        <f t="shared" si="71"/>
        <v>4.3943330312502102E-3</v>
      </c>
      <c r="O70" s="20">
        <f t="shared" si="71"/>
        <v>5.5205973123056114E-3</v>
      </c>
      <c r="P70" s="20">
        <f t="shared" si="71"/>
        <v>4.39209160350506E-3</v>
      </c>
      <c r="Q70" s="20">
        <f t="shared" si="71"/>
        <v>3.7942538987681207E-3</v>
      </c>
      <c r="R70" s="20">
        <f t="shared" si="71"/>
        <v>3.5668463387466096E-3</v>
      </c>
      <c r="S70" s="20">
        <f t="shared" si="71"/>
        <v>3.3040216103083719E-3</v>
      </c>
      <c r="T70" s="179">
        <f t="shared" si="71"/>
        <v>3.6511975886855219E-3</v>
      </c>
      <c r="U70" s="180">
        <f t="shared" si="71"/>
        <v>4.3355048822442954E-3</v>
      </c>
      <c r="W70" s="100" t="e">
        <f>(K70-#REF!)/#REF!</f>
        <v>#REF!</v>
      </c>
      <c r="X70" s="99" t="e">
        <f>(U70-#REF!)*100</f>
        <v>#REF!</v>
      </c>
    </row>
    <row r="71" spans="1:24" ht="19.5" customHeight="1" x14ac:dyDescent="0.25">
      <c r="A71" s="23"/>
      <c r="B71" t="s">
        <v>36</v>
      </c>
      <c r="C71" s="9">
        <v>450437</v>
      </c>
      <c r="D71" s="10">
        <v>664202</v>
      </c>
      <c r="E71" s="10">
        <v>1193621</v>
      </c>
      <c r="F71" s="34">
        <v>878489</v>
      </c>
      <c r="G71" s="34">
        <v>374089</v>
      </c>
      <c r="H71" s="34">
        <v>524405</v>
      </c>
      <c r="I71" s="34">
        <v>988216.68100000022</v>
      </c>
      <c r="J71" s="10">
        <v>901061.21</v>
      </c>
      <c r="K71" s="156">
        <v>1701105.2610000002</v>
      </c>
      <c r="M71" s="75">
        <f t="shared" ref="M71:U71" si="72">C71/C70</f>
        <v>0.16580317937554317</v>
      </c>
      <c r="N71" s="17">
        <f t="shared" si="72"/>
        <v>0.26162756117130959</v>
      </c>
      <c r="O71" s="17">
        <f t="shared" si="72"/>
        <v>0.34685207350600661</v>
      </c>
      <c r="P71" s="17">
        <f t="shared" si="72"/>
        <v>0.29261956581840903</v>
      </c>
      <c r="Q71" s="17">
        <f t="shared" si="72"/>
        <v>0.18317519869046203</v>
      </c>
      <c r="R71" s="17">
        <f t="shared" si="72"/>
        <v>0.25352325802320458</v>
      </c>
      <c r="S71" s="17">
        <f t="shared" si="72"/>
        <v>0.41949946056366139</v>
      </c>
      <c r="T71" s="181">
        <f t="shared" si="72"/>
        <v>0.32705734033705569</v>
      </c>
      <c r="U71" s="183">
        <f t="shared" si="72"/>
        <v>0.43104547716329944</v>
      </c>
      <c r="W71" s="101" t="e">
        <f>(K71-#REF!)/#REF!</f>
        <v>#REF!</v>
      </c>
      <c r="X71" s="106" t="e">
        <f>(U71-#REF!)*100</f>
        <v>#REF!</v>
      </c>
    </row>
    <row r="72" spans="1:24" ht="19.5" customHeight="1" thickBot="1" x14ac:dyDescent="0.3">
      <c r="A72" s="188"/>
      <c r="B72" t="s">
        <v>35</v>
      </c>
      <c r="C72" s="9">
        <v>2266260</v>
      </c>
      <c r="D72" s="10">
        <v>1874529</v>
      </c>
      <c r="E72" s="10">
        <v>2247676</v>
      </c>
      <c r="F72" s="34">
        <v>2123665</v>
      </c>
      <c r="G72" s="34">
        <v>1668158</v>
      </c>
      <c r="H72" s="34">
        <v>1544064</v>
      </c>
      <c r="I72" s="34">
        <v>1367487.6139999996</v>
      </c>
      <c r="J72" s="10">
        <v>1853994.5519999992</v>
      </c>
      <c r="K72" s="156">
        <v>2245358.2819999997</v>
      </c>
      <c r="M72" s="75">
        <f t="shared" ref="M72:U72" si="73">C72/C70</f>
        <v>0.83419682062445688</v>
      </c>
      <c r="N72" s="17">
        <f t="shared" si="73"/>
        <v>0.73837243882869041</v>
      </c>
      <c r="O72" s="17">
        <f t="shared" si="73"/>
        <v>0.65314792649399345</v>
      </c>
      <c r="P72" s="17">
        <f t="shared" si="73"/>
        <v>0.70738043418159091</v>
      </c>
      <c r="Q72" s="17">
        <f t="shared" si="73"/>
        <v>0.81682480130953794</v>
      </c>
      <c r="R72" s="17">
        <f t="shared" si="73"/>
        <v>0.74647674197679537</v>
      </c>
      <c r="S72" s="17">
        <f t="shared" si="73"/>
        <v>0.58050053943633861</v>
      </c>
      <c r="T72" s="181">
        <f t="shared" si="73"/>
        <v>0.67294265966294431</v>
      </c>
      <c r="U72" s="183">
        <f t="shared" si="73"/>
        <v>0.56895452283670056</v>
      </c>
      <c r="W72" s="101" t="e">
        <f>(K72-#REF!)/#REF!</f>
        <v>#REF!</v>
      </c>
      <c r="X72" s="104" t="e">
        <f>(U72-#REF!)*100</f>
        <v>#REF!</v>
      </c>
    </row>
    <row r="73" spans="1:24" ht="19.5" customHeight="1" thickBot="1" x14ac:dyDescent="0.3">
      <c r="A73" s="5" t="s">
        <v>19</v>
      </c>
      <c r="B73" s="6"/>
      <c r="C73" s="12">
        <v>33688126</v>
      </c>
      <c r="D73" s="13">
        <v>30997965</v>
      </c>
      <c r="E73" s="13">
        <v>30882257</v>
      </c>
      <c r="F73" s="35">
        <v>32577228</v>
      </c>
      <c r="G73" s="35">
        <v>24526197</v>
      </c>
      <c r="H73" s="35">
        <v>24208796</v>
      </c>
      <c r="I73" s="35">
        <v>34218274.286000028</v>
      </c>
      <c r="J73" s="13">
        <v>36132401.007000029</v>
      </c>
      <c r="K73" s="155">
        <v>42021063.375</v>
      </c>
      <c r="M73" s="131">
        <f t="shared" ref="M73:U73" si="74">C73/C94</f>
        <v>6.4535395005953414E-2</v>
      </c>
      <c r="N73" s="20">
        <f t="shared" si="74"/>
        <v>5.3654909283826414E-2</v>
      </c>
      <c r="O73" s="20">
        <f t="shared" si="74"/>
        <v>4.9541932879414698E-2</v>
      </c>
      <c r="P73" s="20">
        <f t="shared" si="74"/>
        <v>4.7659836758630621E-2</v>
      </c>
      <c r="Q73" s="20">
        <f t="shared" si="74"/>
        <v>4.5566779429327103E-2</v>
      </c>
      <c r="R73" s="20">
        <f t="shared" si="74"/>
        <v>4.1745394965099096E-2</v>
      </c>
      <c r="S73" s="20">
        <f t="shared" si="74"/>
        <v>4.7993255328510308E-2</v>
      </c>
      <c r="T73" s="179">
        <f t="shared" si="74"/>
        <v>4.7885250545493994E-2</v>
      </c>
      <c r="U73" s="180">
        <f t="shared" si="74"/>
        <v>4.6163488762630003E-2</v>
      </c>
      <c r="W73" s="100" t="e">
        <f>(K73-#REF!)/#REF!</f>
        <v>#REF!</v>
      </c>
      <c r="X73" s="99" t="e">
        <f>(U73-#REF!)*100</f>
        <v>#REF!</v>
      </c>
    </row>
    <row r="74" spans="1:24" ht="19.5" customHeight="1" x14ac:dyDescent="0.25">
      <c r="A74" s="23"/>
      <c r="B74" t="s">
        <v>36</v>
      </c>
      <c r="C74" s="9">
        <v>22521987</v>
      </c>
      <c r="D74" s="10">
        <v>17563156</v>
      </c>
      <c r="E74" s="10">
        <v>16636857</v>
      </c>
      <c r="F74" s="34">
        <v>17822821</v>
      </c>
      <c r="G74" s="34">
        <v>9399875</v>
      </c>
      <c r="H74" s="34">
        <v>8088937</v>
      </c>
      <c r="I74" s="34">
        <v>17252190.217000008</v>
      </c>
      <c r="J74" s="10">
        <v>19637497.964000013</v>
      </c>
      <c r="K74" s="156">
        <v>24388755.538000003</v>
      </c>
      <c r="M74" s="75">
        <f t="shared" ref="M74:U74" si="75">C74/C73</f>
        <v>0.66854377711600821</v>
      </c>
      <c r="N74" s="17">
        <f t="shared" si="75"/>
        <v>0.56659061328703353</v>
      </c>
      <c r="O74" s="17">
        <f t="shared" si="75"/>
        <v>0.53871894790591246</v>
      </c>
      <c r="P74" s="17">
        <f t="shared" si="75"/>
        <v>0.54709446119847893</v>
      </c>
      <c r="Q74" s="17">
        <f t="shared" si="75"/>
        <v>0.38325856226303656</v>
      </c>
      <c r="R74" s="17">
        <f t="shared" si="75"/>
        <v>0.33413214767062355</v>
      </c>
      <c r="S74" s="17">
        <f t="shared" si="75"/>
        <v>0.50418060457416236</v>
      </c>
      <c r="T74" s="181">
        <f t="shared" si="75"/>
        <v>0.54348721415428736</v>
      </c>
      <c r="U74" s="183">
        <f t="shared" si="75"/>
        <v>0.58039358310265521</v>
      </c>
      <c r="W74" s="101" t="e">
        <f>(K74-#REF!)/#REF!</f>
        <v>#REF!</v>
      </c>
      <c r="X74" s="106" t="e">
        <f>(U74-#REF!)*100</f>
        <v>#REF!</v>
      </c>
    </row>
    <row r="75" spans="1:24" ht="19.5" customHeight="1" thickBot="1" x14ac:dyDescent="0.3">
      <c r="A75" s="188"/>
      <c r="B75" t="s">
        <v>35</v>
      </c>
      <c r="C75" s="9">
        <v>11166139</v>
      </c>
      <c r="D75" s="10">
        <v>13434809</v>
      </c>
      <c r="E75" s="10">
        <v>14245400</v>
      </c>
      <c r="F75" s="34">
        <v>14754407</v>
      </c>
      <c r="G75" s="34">
        <v>15126322</v>
      </c>
      <c r="H75" s="34">
        <v>16119859</v>
      </c>
      <c r="I75" s="34">
        <v>16966084.069000017</v>
      </c>
      <c r="J75" s="10">
        <v>16494903.043000018</v>
      </c>
      <c r="K75" s="156">
        <v>17632307.837000001</v>
      </c>
      <c r="M75" s="75">
        <f t="shared" ref="M75:U75" si="76">C75/C73</f>
        <v>0.33145622288399185</v>
      </c>
      <c r="N75" s="17">
        <f t="shared" si="76"/>
        <v>0.43340938671296647</v>
      </c>
      <c r="O75" s="17">
        <f t="shared" si="76"/>
        <v>0.46128105209408754</v>
      </c>
      <c r="P75" s="17">
        <f t="shared" si="76"/>
        <v>0.45290553880152112</v>
      </c>
      <c r="Q75" s="17">
        <f t="shared" si="76"/>
        <v>0.61674143773696344</v>
      </c>
      <c r="R75" s="17">
        <f t="shared" si="76"/>
        <v>0.66586785232937651</v>
      </c>
      <c r="S75" s="17">
        <f t="shared" si="76"/>
        <v>0.49581939542583753</v>
      </c>
      <c r="T75" s="181">
        <f t="shared" si="76"/>
        <v>0.4565127858457127</v>
      </c>
      <c r="U75" s="183">
        <f t="shared" si="76"/>
        <v>0.4196064168973449</v>
      </c>
      <c r="W75" s="101" t="e">
        <f>(K75-#REF!)/#REF!</f>
        <v>#REF!</v>
      </c>
      <c r="X75" s="104" t="e">
        <f>(U75-#REF!)*100</f>
        <v>#REF!</v>
      </c>
    </row>
    <row r="76" spans="1:24" ht="19.5" customHeight="1" thickBot="1" x14ac:dyDescent="0.3">
      <c r="A76" s="5" t="s">
        <v>83</v>
      </c>
      <c r="B76" s="6"/>
      <c r="C76" s="12">
        <v>1956143</v>
      </c>
      <c r="D76" s="13">
        <v>2271046</v>
      </c>
      <c r="E76" s="13">
        <v>3765263</v>
      </c>
      <c r="F76" s="35">
        <v>5572502</v>
      </c>
      <c r="G76" s="35">
        <v>5153702</v>
      </c>
      <c r="H76" s="35">
        <v>5179361</v>
      </c>
      <c r="I76" s="35">
        <v>6278210.2570000002</v>
      </c>
      <c r="J76" s="13">
        <v>7671330.036000004</v>
      </c>
      <c r="K76" s="155">
        <v>11762123.248</v>
      </c>
      <c r="M76" s="131">
        <f t="shared" ref="M76:U76" si="77">C76/C94</f>
        <v>3.7473280999106551E-3</v>
      </c>
      <c r="N76" s="20">
        <f t="shared" si="77"/>
        <v>3.9309924735187246E-3</v>
      </c>
      <c r="O76" s="20">
        <f t="shared" si="77"/>
        <v>6.0403100336657266E-3</v>
      </c>
      <c r="P76" s="20">
        <f t="shared" si="77"/>
        <v>8.1524596155677417E-3</v>
      </c>
      <c r="Q76" s="20">
        <f t="shared" si="77"/>
        <v>9.5749700729583932E-3</v>
      </c>
      <c r="R76" s="20">
        <f t="shared" si="77"/>
        <v>8.9312360107388494E-3</v>
      </c>
      <c r="S76" s="20">
        <f t="shared" si="77"/>
        <v>8.8055798884501667E-3</v>
      </c>
      <c r="T76" s="179">
        <f t="shared" si="77"/>
        <v>1.0166597030733361E-2</v>
      </c>
      <c r="U76" s="180">
        <f t="shared" si="77"/>
        <v>1.2921630267613785E-2</v>
      </c>
      <c r="W76" s="100" t="e">
        <f>(K76-#REF!)/#REF!</f>
        <v>#REF!</v>
      </c>
      <c r="X76" s="99" t="e">
        <f>(U76-#REF!)*100</f>
        <v>#REF!</v>
      </c>
    </row>
    <row r="77" spans="1:24" ht="19.5" customHeight="1" x14ac:dyDescent="0.25">
      <c r="A77" s="23"/>
      <c r="B77" t="s">
        <v>36</v>
      </c>
      <c r="C77" s="9">
        <v>1028353</v>
      </c>
      <c r="D77" s="10">
        <v>1315033</v>
      </c>
      <c r="E77" s="10">
        <v>2781088</v>
      </c>
      <c r="F77" s="34">
        <v>4402111</v>
      </c>
      <c r="G77" s="34">
        <v>3599184</v>
      </c>
      <c r="H77" s="34">
        <v>2897116</v>
      </c>
      <c r="I77" s="34">
        <v>3700905.8670000001</v>
      </c>
      <c r="J77" s="10">
        <v>4721904.8690000027</v>
      </c>
      <c r="K77" s="156">
        <v>8930244.9890000001</v>
      </c>
      <c r="M77" s="75">
        <f t="shared" ref="M77:U77" si="78">C77/C76</f>
        <v>0.52570440913573291</v>
      </c>
      <c r="N77" s="17">
        <f t="shared" si="78"/>
        <v>0.57904287275554966</v>
      </c>
      <c r="O77" s="17">
        <f t="shared" si="78"/>
        <v>0.73861719619585675</v>
      </c>
      <c r="P77" s="17">
        <f t="shared" si="78"/>
        <v>0.78997028623767207</v>
      </c>
      <c r="Q77" s="17">
        <f t="shared" si="78"/>
        <v>0.69836866780423079</v>
      </c>
      <c r="R77" s="17">
        <f t="shared" si="78"/>
        <v>0.55935780494929777</v>
      </c>
      <c r="S77" s="17">
        <f t="shared" si="78"/>
        <v>0.58948421851173438</v>
      </c>
      <c r="T77" s="181">
        <f t="shared" si="78"/>
        <v>0.61552623167574017</v>
      </c>
      <c r="U77" s="183">
        <f t="shared" si="78"/>
        <v>0.75923749485608183</v>
      </c>
      <c r="W77" s="101" t="e">
        <f>(K77-#REF!)/#REF!</f>
        <v>#REF!</v>
      </c>
      <c r="X77" s="106" t="e">
        <f>(U77-#REF!)*100</f>
        <v>#REF!</v>
      </c>
    </row>
    <row r="78" spans="1:24" ht="19.5" customHeight="1" thickBot="1" x14ac:dyDescent="0.3">
      <c r="A78" s="188"/>
      <c r="B78" t="s">
        <v>35</v>
      </c>
      <c r="C78" s="9">
        <v>927790</v>
      </c>
      <c r="D78" s="10">
        <v>956013</v>
      </c>
      <c r="E78" s="10">
        <v>984175</v>
      </c>
      <c r="F78" s="34">
        <v>1170391</v>
      </c>
      <c r="G78" s="34">
        <v>1554518</v>
      </c>
      <c r="H78" s="34">
        <v>2282245</v>
      </c>
      <c r="I78" s="34">
        <v>2577304.39</v>
      </c>
      <c r="J78" s="10">
        <v>2949425.1670000008</v>
      </c>
      <c r="K78" s="156">
        <v>2831878.2589999996</v>
      </c>
      <c r="M78" s="75">
        <f t="shared" ref="M78:U78" si="79">C78/C76</f>
        <v>0.47429559086426709</v>
      </c>
      <c r="N78" s="17">
        <f t="shared" si="79"/>
        <v>0.42095712724445034</v>
      </c>
      <c r="O78" s="17">
        <f t="shared" si="79"/>
        <v>0.2613828038041433</v>
      </c>
      <c r="P78" s="17">
        <f t="shared" si="79"/>
        <v>0.21002971376232796</v>
      </c>
      <c r="Q78" s="17">
        <f t="shared" si="79"/>
        <v>0.30163133219576915</v>
      </c>
      <c r="R78" s="17">
        <f t="shared" si="79"/>
        <v>0.44064219505070218</v>
      </c>
      <c r="S78" s="17">
        <f t="shared" si="79"/>
        <v>0.41051578148826562</v>
      </c>
      <c r="T78" s="181">
        <f t="shared" si="79"/>
        <v>0.38447376832425978</v>
      </c>
      <c r="U78" s="183">
        <f t="shared" si="79"/>
        <v>0.2407625051439182</v>
      </c>
      <c r="W78" s="101" t="e">
        <f>(K78-#REF!)/#REF!</f>
        <v>#REF!</v>
      </c>
      <c r="X78" s="104" t="e">
        <f>(U78-#REF!)*100</f>
        <v>#REF!</v>
      </c>
    </row>
    <row r="79" spans="1:24" ht="19.5" customHeight="1" thickBot="1" x14ac:dyDescent="0.3">
      <c r="A79" s="5" t="s">
        <v>9</v>
      </c>
      <c r="B79" s="6"/>
      <c r="C79" s="12">
        <v>16722680</v>
      </c>
      <c r="D79" s="13">
        <v>20815998</v>
      </c>
      <c r="E79" s="13">
        <v>25150475</v>
      </c>
      <c r="F79" s="35">
        <v>23465572</v>
      </c>
      <c r="G79" s="35">
        <v>18088459</v>
      </c>
      <c r="H79" s="35">
        <v>23301790</v>
      </c>
      <c r="I79" s="35">
        <v>30103823.049999997</v>
      </c>
      <c r="J79" s="13">
        <v>28043274.169</v>
      </c>
      <c r="K79" s="155">
        <v>28531926.002000034</v>
      </c>
      <c r="M79" s="131">
        <f t="shared" ref="M79:U79" si="80">C79/C94</f>
        <v>3.2035167505552464E-2</v>
      </c>
      <c r="N79" s="20">
        <f t="shared" si="80"/>
        <v>3.6030767966294307E-2</v>
      </c>
      <c r="O79" s="20">
        <f t="shared" si="80"/>
        <v>4.0346893827591594E-2</v>
      </c>
      <c r="P79" s="20">
        <f t="shared" si="80"/>
        <v>3.432966521792135E-2</v>
      </c>
      <c r="Q79" s="20">
        <f t="shared" si="80"/>
        <v>3.3606222011077651E-2</v>
      </c>
      <c r="R79" s="20">
        <f t="shared" si="80"/>
        <v>4.0181363292242887E-2</v>
      </c>
      <c r="S79" s="20">
        <f t="shared" si="80"/>
        <v>4.2222481879925118E-2</v>
      </c>
      <c r="T79" s="179">
        <f t="shared" si="80"/>
        <v>3.7164959213155775E-2</v>
      </c>
      <c r="U79" s="180">
        <f t="shared" si="80"/>
        <v>3.1344595771299166E-2</v>
      </c>
      <c r="W79" s="100" t="e">
        <f>(K79-#REF!)/#REF!</f>
        <v>#REF!</v>
      </c>
      <c r="X79" s="99" t="e">
        <f>(U79-#REF!)*100</f>
        <v>#REF!</v>
      </c>
    </row>
    <row r="80" spans="1:24" ht="19.5" customHeight="1" x14ac:dyDescent="0.25">
      <c r="A80" s="23"/>
      <c r="B80" t="s">
        <v>36</v>
      </c>
      <c r="C80" s="9">
        <v>7851825</v>
      </c>
      <c r="D80" s="10">
        <v>8951873</v>
      </c>
      <c r="E80" s="10">
        <v>10247540</v>
      </c>
      <c r="F80" s="34">
        <v>8485256</v>
      </c>
      <c r="G80" s="34">
        <v>3393417</v>
      </c>
      <c r="H80" s="34">
        <v>7405766</v>
      </c>
      <c r="I80" s="34">
        <v>13695972.564999994</v>
      </c>
      <c r="J80" s="10">
        <v>11984552.796999997</v>
      </c>
      <c r="K80" s="156">
        <v>13059868.481000006</v>
      </c>
      <c r="M80" s="75">
        <f t="shared" ref="M80:U80" si="81">C80/C79</f>
        <v>0.46953149853970777</v>
      </c>
      <c r="N80" s="17">
        <f t="shared" si="81"/>
        <v>0.43004774500843052</v>
      </c>
      <c r="O80" s="17">
        <f t="shared" si="81"/>
        <v>0.40744916348498389</v>
      </c>
      <c r="P80" s="17">
        <f t="shared" si="81"/>
        <v>0.36160448166360487</v>
      </c>
      <c r="Q80" s="17">
        <f t="shared" si="81"/>
        <v>0.18760122130912313</v>
      </c>
      <c r="R80" s="17">
        <f t="shared" si="81"/>
        <v>0.31781961814950699</v>
      </c>
      <c r="S80" s="17">
        <f t="shared" si="81"/>
        <v>0.45495791488848775</v>
      </c>
      <c r="T80" s="181">
        <f t="shared" si="81"/>
        <v>0.42735925643975387</v>
      </c>
      <c r="U80" s="183">
        <f t="shared" si="81"/>
        <v>0.45772824730039374</v>
      </c>
      <c r="W80" s="101" t="e">
        <f>(K80-#REF!)/#REF!</f>
        <v>#REF!</v>
      </c>
      <c r="X80" s="106" t="e">
        <f>(U80-#REF!)*100</f>
        <v>#REF!</v>
      </c>
    </row>
    <row r="81" spans="1:24" ht="19.5" customHeight="1" thickBot="1" x14ac:dyDescent="0.3">
      <c r="A81" s="188"/>
      <c r="B81" t="s">
        <v>35</v>
      </c>
      <c r="C81" s="9">
        <v>8870855</v>
      </c>
      <c r="D81" s="10">
        <v>11864125</v>
      </c>
      <c r="E81" s="10">
        <v>14902935</v>
      </c>
      <c r="F81" s="34">
        <v>14980316</v>
      </c>
      <c r="G81" s="34">
        <v>14695042</v>
      </c>
      <c r="H81" s="34">
        <v>15896024</v>
      </c>
      <c r="I81" s="34">
        <v>16407850.485000001</v>
      </c>
      <c r="J81" s="10">
        <v>16058721.372000005</v>
      </c>
      <c r="K81" s="156">
        <v>15472057.521000028</v>
      </c>
      <c r="M81" s="75">
        <f t="shared" ref="M81:U81" si="82">C81/C79</f>
        <v>0.53046850146029223</v>
      </c>
      <c r="N81" s="17">
        <f t="shared" si="82"/>
        <v>0.56995225499156943</v>
      </c>
      <c r="O81" s="17">
        <f t="shared" si="82"/>
        <v>0.59255083651501617</v>
      </c>
      <c r="P81" s="17">
        <f t="shared" si="82"/>
        <v>0.63839551833639507</v>
      </c>
      <c r="Q81" s="17">
        <f t="shared" si="82"/>
        <v>0.81239877869087684</v>
      </c>
      <c r="R81" s="17">
        <f t="shared" si="82"/>
        <v>0.68218038185049301</v>
      </c>
      <c r="S81" s="17">
        <f t="shared" si="82"/>
        <v>0.5450420851115122</v>
      </c>
      <c r="T81" s="181">
        <f t="shared" si="82"/>
        <v>0.57264074356024619</v>
      </c>
      <c r="U81" s="183">
        <f t="shared" si="82"/>
        <v>0.54227175269960626</v>
      </c>
      <c r="W81" s="101" t="e">
        <f>(K81-#REF!)/#REF!</f>
        <v>#REF!</v>
      </c>
      <c r="X81" s="104" t="e">
        <f>(U81-#REF!)*100</f>
        <v>#REF!</v>
      </c>
    </row>
    <row r="82" spans="1:24" ht="19.5" customHeight="1" thickBot="1" x14ac:dyDescent="0.3">
      <c r="A82" s="5" t="s">
        <v>12</v>
      </c>
      <c r="B82" s="6"/>
      <c r="C82" s="12">
        <v>18206393</v>
      </c>
      <c r="D82" s="13">
        <v>19612202</v>
      </c>
      <c r="E82" s="13">
        <v>19393201</v>
      </c>
      <c r="F82" s="35">
        <v>33026643</v>
      </c>
      <c r="G82" s="35">
        <v>27504210</v>
      </c>
      <c r="H82" s="35">
        <v>27639762</v>
      </c>
      <c r="I82" s="35">
        <v>34831699.832000002</v>
      </c>
      <c r="J82" s="13">
        <v>34009847.026000008</v>
      </c>
      <c r="K82" s="155">
        <v>36626436.226000026</v>
      </c>
      <c r="M82" s="131">
        <f t="shared" ref="M82:U82" si="83">C82/C94</f>
        <v>3.487747474848038E-2</v>
      </c>
      <c r="N82" s="20">
        <f t="shared" si="83"/>
        <v>3.3947096822842374E-2</v>
      </c>
      <c r="O82" s="20">
        <f t="shared" si="83"/>
        <v>3.1110960000721385E-2</v>
      </c>
      <c r="P82" s="20">
        <f t="shared" si="83"/>
        <v>4.8317321966914149E-2</v>
      </c>
      <c r="Q82" s="20">
        <f t="shared" si="83"/>
        <v>5.1099576116423295E-2</v>
      </c>
      <c r="R82" s="20">
        <f t="shared" si="83"/>
        <v>4.7661716899565651E-2</v>
      </c>
      <c r="S82" s="20">
        <f t="shared" si="83"/>
        <v>4.8853622762827495E-2</v>
      </c>
      <c r="T82" s="179">
        <f t="shared" si="83"/>
        <v>4.5072289703040405E-2</v>
      </c>
      <c r="U82" s="180">
        <f t="shared" si="83"/>
        <v>4.0237060686571367E-2</v>
      </c>
      <c r="W82" s="100" t="e">
        <f>(K82-#REF!)/#REF!</f>
        <v>#REF!</v>
      </c>
      <c r="X82" s="99" t="e">
        <f>(U82-#REF!)*100</f>
        <v>#REF!</v>
      </c>
    </row>
    <row r="83" spans="1:24" ht="19.5" customHeight="1" x14ac:dyDescent="0.25">
      <c r="A83" s="23"/>
      <c r="B83" t="s">
        <v>36</v>
      </c>
      <c r="C83" s="9">
        <v>9409422</v>
      </c>
      <c r="D83" s="10">
        <v>10124791</v>
      </c>
      <c r="E83" s="10">
        <v>9134337</v>
      </c>
      <c r="F83" s="34">
        <v>17452801</v>
      </c>
      <c r="G83" s="34">
        <v>10781989</v>
      </c>
      <c r="H83" s="34">
        <v>10162431</v>
      </c>
      <c r="I83" s="34">
        <v>17413350.716000009</v>
      </c>
      <c r="J83" s="10">
        <v>17643399.101000015</v>
      </c>
      <c r="K83" s="156">
        <v>21180178.367000028</v>
      </c>
      <c r="M83" s="75">
        <f t="shared" ref="M83:U83" si="84">C83/C82</f>
        <v>0.51681966878337737</v>
      </c>
      <c r="N83" s="17">
        <f t="shared" si="84"/>
        <v>0.51624957768638113</v>
      </c>
      <c r="O83" s="17">
        <f t="shared" si="84"/>
        <v>0.47100718442509826</v>
      </c>
      <c r="P83" s="17">
        <f t="shared" si="84"/>
        <v>0.52844610940324754</v>
      </c>
      <c r="Q83" s="17">
        <f t="shared" si="84"/>
        <v>0.39201231375124024</v>
      </c>
      <c r="R83" s="17">
        <f t="shared" si="84"/>
        <v>0.36767433091500573</v>
      </c>
      <c r="S83" s="17">
        <f t="shared" si="84"/>
        <v>0.4999282492668447</v>
      </c>
      <c r="T83" s="181">
        <f t="shared" si="84"/>
        <v>0.51877325668392171</v>
      </c>
      <c r="U83" s="183">
        <f t="shared" si="84"/>
        <v>0.57827570873425149</v>
      </c>
      <c r="W83" s="101" t="e">
        <f>(K83-#REF!)/#REF!</f>
        <v>#REF!</v>
      </c>
      <c r="X83" s="106" t="e">
        <f>(U83-#REF!)*100</f>
        <v>#REF!</v>
      </c>
    </row>
    <row r="84" spans="1:24" ht="19.5" customHeight="1" thickBot="1" x14ac:dyDescent="0.3">
      <c r="A84" s="188"/>
      <c r="B84" t="s">
        <v>35</v>
      </c>
      <c r="C84" s="9">
        <v>8796971</v>
      </c>
      <c r="D84" s="10">
        <v>9487411</v>
      </c>
      <c r="E84" s="10">
        <v>10258864</v>
      </c>
      <c r="F84" s="34">
        <v>15573842</v>
      </c>
      <c r="G84" s="34">
        <v>16722221</v>
      </c>
      <c r="H84" s="34">
        <v>17477331</v>
      </c>
      <c r="I84" s="34">
        <v>17418349.115999997</v>
      </c>
      <c r="J84" s="10">
        <v>16366447.92499999</v>
      </c>
      <c r="K84" s="156">
        <v>15446257.858999997</v>
      </c>
      <c r="M84" s="75">
        <f t="shared" ref="M84:U84" si="85">C84/C82</f>
        <v>0.48318033121662263</v>
      </c>
      <c r="N84" s="17">
        <f t="shared" si="85"/>
        <v>0.48375042231361881</v>
      </c>
      <c r="O84" s="17">
        <f t="shared" si="85"/>
        <v>0.52899281557490174</v>
      </c>
      <c r="P84" s="17">
        <f t="shared" si="85"/>
        <v>0.47155389059675246</v>
      </c>
      <c r="Q84" s="17">
        <f t="shared" si="85"/>
        <v>0.60798768624875976</v>
      </c>
      <c r="R84" s="17">
        <f t="shared" si="85"/>
        <v>0.63232566908499432</v>
      </c>
      <c r="S84" s="17">
        <f t="shared" si="85"/>
        <v>0.50007175073315546</v>
      </c>
      <c r="T84" s="181">
        <f t="shared" si="85"/>
        <v>0.48122674331607812</v>
      </c>
      <c r="U84" s="183">
        <f t="shared" si="85"/>
        <v>0.42172429126574851</v>
      </c>
      <c r="W84" s="101" t="e">
        <f>(K84-#REF!)/#REF!</f>
        <v>#REF!</v>
      </c>
      <c r="X84" s="104" t="e">
        <f>(U84-#REF!)*100</f>
        <v>#REF!</v>
      </c>
    </row>
    <row r="85" spans="1:24" ht="19.5" customHeight="1" thickBot="1" x14ac:dyDescent="0.3">
      <c r="A85" s="5" t="s">
        <v>11</v>
      </c>
      <c r="B85" s="6"/>
      <c r="C85" s="12">
        <v>49142172</v>
      </c>
      <c r="D85" s="13">
        <v>53572253</v>
      </c>
      <c r="E85" s="13">
        <v>64496107</v>
      </c>
      <c r="F85" s="35">
        <v>76521569</v>
      </c>
      <c r="G85" s="35">
        <v>70800142</v>
      </c>
      <c r="H85" s="35">
        <v>78006716</v>
      </c>
      <c r="I85" s="35">
        <v>87521320.315000027</v>
      </c>
      <c r="J85" s="13">
        <v>90589548.49999997</v>
      </c>
      <c r="K85" s="155">
        <v>98612214.141000003</v>
      </c>
      <c r="M85" s="131">
        <f t="shared" ref="M85:U85" si="86">C85/C94</f>
        <v>9.4140276056629085E-2</v>
      </c>
      <c r="N85" s="20">
        <f t="shared" si="86"/>
        <v>9.2729131568643222E-2</v>
      </c>
      <c r="O85" s="20">
        <f t="shared" si="86"/>
        <v>0.10346594175346538</v>
      </c>
      <c r="P85" s="20">
        <f t="shared" si="86"/>
        <v>0.11194953379871024</v>
      </c>
      <c r="Q85" s="20">
        <f t="shared" si="86"/>
        <v>0.13153830796022056</v>
      </c>
      <c r="R85" s="20">
        <f t="shared" si="86"/>
        <v>0.13451396630176549</v>
      </c>
      <c r="S85" s="20">
        <f t="shared" si="86"/>
        <v>0.12275408857438162</v>
      </c>
      <c r="T85" s="179">
        <f t="shared" si="86"/>
        <v>0.12005577005207277</v>
      </c>
      <c r="U85" s="180">
        <f t="shared" si="86"/>
        <v>0.10833338030337546</v>
      </c>
      <c r="W85" s="100" t="e">
        <f>(K85-#REF!)/#REF!</f>
        <v>#REF!</v>
      </c>
      <c r="X85" s="99" t="e">
        <f>(U85-#REF!)*100</f>
        <v>#REF!</v>
      </c>
    </row>
    <row r="86" spans="1:24" ht="19.5" customHeight="1" x14ac:dyDescent="0.25">
      <c r="A86" s="23"/>
      <c r="B86" t="s">
        <v>36</v>
      </c>
      <c r="C86" s="9">
        <v>15620227</v>
      </c>
      <c r="D86" s="10">
        <v>15852269</v>
      </c>
      <c r="E86" s="10">
        <v>16954742</v>
      </c>
      <c r="F86" s="34">
        <v>23629836</v>
      </c>
      <c r="G86" s="34">
        <v>12564521</v>
      </c>
      <c r="H86" s="34">
        <v>12331357</v>
      </c>
      <c r="I86" s="34">
        <v>21081075.828999996</v>
      </c>
      <c r="J86" s="10">
        <v>23006404.597999994</v>
      </c>
      <c r="K86" s="156">
        <v>33852618.033</v>
      </c>
      <c r="M86" s="75">
        <f t="shared" ref="M86:U86" si="87">C86/C85</f>
        <v>0.31785788792567005</v>
      </c>
      <c r="N86" s="17">
        <f t="shared" si="87"/>
        <v>0.29590446756084721</v>
      </c>
      <c r="O86" s="17">
        <f t="shared" si="87"/>
        <v>0.26288008359946441</v>
      </c>
      <c r="P86" s="17">
        <f t="shared" si="87"/>
        <v>0.30879967973474248</v>
      </c>
      <c r="Q86" s="17">
        <f t="shared" si="87"/>
        <v>0.17746462994382131</v>
      </c>
      <c r="R86" s="17">
        <f t="shared" si="87"/>
        <v>0.15808070935840959</v>
      </c>
      <c r="S86" s="17">
        <f t="shared" si="87"/>
        <v>0.24086789085364119</v>
      </c>
      <c r="T86" s="181">
        <f t="shared" si="87"/>
        <v>0.25396312244563179</v>
      </c>
      <c r="U86" s="299">
        <f t="shared" si="87"/>
        <v>0.34329031477374661</v>
      </c>
      <c r="W86" s="101" t="e">
        <f>(K86-#REF!)/#REF!</f>
        <v>#REF!</v>
      </c>
      <c r="X86" s="106" t="e">
        <f>(U86-#REF!)*100</f>
        <v>#REF!</v>
      </c>
    </row>
    <row r="87" spans="1:24" ht="19.5" customHeight="1" thickBot="1" x14ac:dyDescent="0.3">
      <c r="A87" s="188"/>
      <c r="B87" t="s">
        <v>35</v>
      </c>
      <c r="C87" s="9">
        <v>33521945</v>
      </c>
      <c r="D87" s="10">
        <v>37719984</v>
      </c>
      <c r="E87" s="10">
        <v>47541365</v>
      </c>
      <c r="F87" s="34">
        <v>52891733</v>
      </c>
      <c r="G87" s="34">
        <v>58235621</v>
      </c>
      <c r="H87" s="34">
        <v>65675359</v>
      </c>
      <c r="I87" s="34">
        <v>66440244.486000024</v>
      </c>
      <c r="J87" s="10">
        <v>67583143.90199998</v>
      </c>
      <c r="K87" s="156">
        <v>64759596.10800001</v>
      </c>
      <c r="M87" s="75">
        <f t="shared" ref="M87:U87" si="88">C87/C85</f>
        <v>0.68214211207432995</v>
      </c>
      <c r="N87" s="17">
        <f t="shared" si="88"/>
        <v>0.70409553243915279</v>
      </c>
      <c r="O87" s="17">
        <f t="shared" si="88"/>
        <v>0.73711991640053565</v>
      </c>
      <c r="P87" s="17">
        <f t="shared" si="88"/>
        <v>0.69120032026525746</v>
      </c>
      <c r="Q87" s="17">
        <f t="shared" si="88"/>
        <v>0.82253537005617872</v>
      </c>
      <c r="R87" s="17">
        <f t="shared" si="88"/>
        <v>0.84191929064159043</v>
      </c>
      <c r="S87" s="17">
        <f t="shared" si="88"/>
        <v>0.75913210914635876</v>
      </c>
      <c r="T87" s="181">
        <f t="shared" si="88"/>
        <v>0.74603687755436821</v>
      </c>
      <c r="U87" s="183">
        <f t="shared" si="88"/>
        <v>0.65670968522625339</v>
      </c>
      <c r="W87" s="101" t="e">
        <f>(K87-#REF!)/#REF!</f>
        <v>#REF!</v>
      </c>
      <c r="X87" s="104" t="e">
        <f>(U87-#REF!)*100</f>
        <v>#REF!</v>
      </c>
    </row>
    <row r="88" spans="1:24" ht="19.5" customHeight="1" thickBot="1" x14ac:dyDescent="0.3">
      <c r="A88" s="5" t="s">
        <v>6</v>
      </c>
      <c r="B88" s="6"/>
      <c r="C88" s="12">
        <v>226269996</v>
      </c>
      <c r="D88" s="13">
        <v>240023988</v>
      </c>
      <c r="E88" s="13">
        <v>256594413</v>
      </c>
      <c r="F88" s="35">
        <v>271544791</v>
      </c>
      <c r="G88" s="35">
        <v>200033107</v>
      </c>
      <c r="H88" s="35">
        <v>212648099</v>
      </c>
      <c r="I88" s="35">
        <v>252771416.63200009</v>
      </c>
      <c r="J88" s="13">
        <v>272663456.42900026</v>
      </c>
      <c r="K88" s="155">
        <v>337695520.03300011</v>
      </c>
      <c r="M88" s="131">
        <f t="shared" ref="M88:U88" si="89">C88/C94</f>
        <v>0.43345906417755325</v>
      </c>
      <c r="N88" s="20">
        <f t="shared" si="89"/>
        <v>0.41546163762951022</v>
      </c>
      <c r="O88" s="20">
        <f t="shared" si="89"/>
        <v>0.41163387721560685</v>
      </c>
      <c r="P88" s="20">
        <f t="shared" si="89"/>
        <v>0.39726462950489433</v>
      </c>
      <c r="Q88" s="20">
        <f t="shared" si="89"/>
        <v>0.37163790477716485</v>
      </c>
      <c r="R88" s="20">
        <f t="shared" si="89"/>
        <v>0.36668816083759365</v>
      </c>
      <c r="S88" s="20">
        <f t="shared" si="89"/>
        <v>0.35452761401039484</v>
      </c>
      <c r="T88" s="179">
        <f t="shared" si="89"/>
        <v>0.36135317780774046</v>
      </c>
      <c r="U88" s="180">
        <f t="shared" si="89"/>
        <v>0.37098545567765262</v>
      </c>
      <c r="W88" s="100" t="e">
        <f>(K88-#REF!)/#REF!</f>
        <v>#REF!</v>
      </c>
      <c r="X88" s="99" t="e">
        <f>(U88-#REF!)*100</f>
        <v>#REF!</v>
      </c>
    </row>
    <row r="89" spans="1:24" ht="19.5" customHeight="1" x14ac:dyDescent="0.25">
      <c r="A89" s="23"/>
      <c r="B89" t="s">
        <v>36</v>
      </c>
      <c r="C89" s="9">
        <v>104024643</v>
      </c>
      <c r="D89" s="10">
        <v>116913448</v>
      </c>
      <c r="E89" s="10">
        <v>134343737</v>
      </c>
      <c r="F89" s="34">
        <v>142506462</v>
      </c>
      <c r="G89" s="34">
        <v>69368984</v>
      </c>
      <c r="H89" s="34">
        <v>66475834</v>
      </c>
      <c r="I89" s="34">
        <v>105498156.94000003</v>
      </c>
      <c r="J89" s="10">
        <v>120729235.50100008</v>
      </c>
      <c r="K89" s="177">
        <v>177901407.50800017</v>
      </c>
      <c r="M89" s="75">
        <f t="shared" ref="M89:U89" si="90">C89/C88</f>
        <v>0.45973679603547613</v>
      </c>
      <c r="N89" s="17">
        <f t="shared" si="90"/>
        <v>0.48709068195300548</v>
      </c>
      <c r="O89" s="17">
        <f t="shared" si="90"/>
        <v>0.52356454464189761</v>
      </c>
      <c r="P89" s="17">
        <f t="shared" si="90"/>
        <v>0.52479910027071741</v>
      </c>
      <c r="Q89" s="17">
        <f t="shared" si="90"/>
        <v>0.34678751452878248</v>
      </c>
      <c r="R89" s="17">
        <f t="shared" si="90"/>
        <v>0.3126095850967377</v>
      </c>
      <c r="S89" s="17">
        <f t="shared" si="90"/>
        <v>0.41736584913629937</v>
      </c>
      <c r="T89" s="181">
        <f t="shared" si="90"/>
        <v>0.44277747037376519</v>
      </c>
      <c r="U89" s="183">
        <f t="shared" si="90"/>
        <v>0.526810090612441</v>
      </c>
      <c r="W89" s="101" t="e">
        <f>(K89-#REF!)/#REF!</f>
        <v>#REF!</v>
      </c>
      <c r="X89" s="106" t="e">
        <f>(U89-#REF!)*100</f>
        <v>#REF!</v>
      </c>
    </row>
    <row r="90" spans="1:24" ht="19.5" customHeight="1" thickBot="1" x14ac:dyDescent="0.3">
      <c r="A90" s="188"/>
      <c r="B90" t="s">
        <v>35</v>
      </c>
      <c r="C90" s="9">
        <v>122245353</v>
      </c>
      <c r="D90" s="10">
        <v>123110540</v>
      </c>
      <c r="E90" s="10">
        <v>122250676</v>
      </c>
      <c r="F90" s="34">
        <v>129038329</v>
      </c>
      <c r="G90" s="34">
        <v>130664123</v>
      </c>
      <c r="H90" s="34">
        <v>146172265</v>
      </c>
      <c r="I90" s="34">
        <v>147273259.69200006</v>
      </c>
      <c r="J90" s="10">
        <v>151934220.92800015</v>
      </c>
      <c r="K90" s="156">
        <v>159794112.52499992</v>
      </c>
      <c r="M90" s="75">
        <f t="shared" ref="M90:U90" si="91">C90/C88</f>
        <v>0.54026320396452387</v>
      </c>
      <c r="N90" s="17">
        <f t="shared" si="91"/>
        <v>0.51290931804699458</v>
      </c>
      <c r="O90" s="17">
        <f t="shared" si="91"/>
        <v>0.47643545535810244</v>
      </c>
      <c r="P90" s="17">
        <f t="shared" si="91"/>
        <v>0.47520089972928259</v>
      </c>
      <c r="Q90" s="17">
        <f t="shared" si="91"/>
        <v>0.65321248547121757</v>
      </c>
      <c r="R90" s="17">
        <f t="shared" si="91"/>
        <v>0.68739041490326236</v>
      </c>
      <c r="S90" s="17">
        <f t="shared" si="91"/>
        <v>0.58263415086370063</v>
      </c>
      <c r="T90" s="181">
        <f t="shared" si="91"/>
        <v>0.55722252962623475</v>
      </c>
      <c r="U90" s="183">
        <f t="shared" si="91"/>
        <v>0.47318990938755895</v>
      </c>
      <c r="W90" s="101" t="e">
        <f>(K90-#REF!)/#REF!</f>
        <v>#REF!</v>
      </c>
      <c r="X90" s="104" t="e">
        <f>(U90-#REF!)*100</f>
        <v>#REF!</v>
      </c>
    </row>
    <row r="91" spans="1:24" ht="19.5" customHeight="1" thickBot="1" x14ac:dyDescent="0.3">
      <c r="A91" s="5" t="s">
        <v>7</v>
      </c>
      <c r="B91" s="6"/>
      <c r="C91" s="12">
        <v>3893747</v>
      </c>
      <c r="D91" s="13">
        <v>5074930</v>
      </c>
      <c r="E91" s="13">
        <v>7528183</v>
      </c>
      <c r="F91" s="35">
        <v>6090350</v>
      </c>
      <c r="G91" s="35">
        <v>2930139</v>
      </c>
      <c r="H91" s="35">
        <v>2795978</v>
      </c>
      <c r="I91" s="35">
        <v>4266419.2560000001</v>
      </c>
      <c r="J91" s="13">
        <v>4891970.4979999997</v>
      </c>
      <c r="K91" s="155">
        <v>7229093.1620000014</v>
      </c>
      <c r="M91" s="131">
        <f t="shared" ref="M91:U91" si="92">C91/C94</f>
        <v>7.4591415592023761E-3</v>
      </c>
      <c r="N91" s="20">
        <f t="shared" si="92"/>
        <v>8.784283380272517E-3</v>
      </c>
      <c r="O91" s="20">
        <f t="shared" si="92"/>
        <v>1.2076861379981093E-2</v>
      </c>
      <c r="P91" s="20">
        <f t="shared" si="92"/>
        <v>8.9100609420459595E-3</v>
      </c>
      <c r="Q91" s="20">
        <f t="shared" si="92"/>
        <v>5.4438524452147669E-3</v>
      </c>
      <c r="R91" s="20">
        <f t="shared" si="92"/>
        <v>4.8213552596224878E-3</v>
      </c>
      <c r="S91" s="20">
        <f t="shared" si="92"/>
        <v>5.9839180369027451E-3</v>
      </c>
      <c r="T91" s="179">
        <f t="shared" si="92"/>
        <v>6.4831903341411624E-3</v>
      </c>
      <c r="U91" s="180">
        <f t="shared" si="92"/>
        <v>7.9417352666647616E-3</v>
      </c>
      <c r="W91" s="100" t="e">
        <f>(K91-#REF!)/#REF!</f>
        <v>#REF!</v>
      </c>
      <c r="X91" s="99" t="e">
        <f>(U91-#REF!)*100</f>
        <v>#REF!</v>
      </c>
    </row>
    <row r="92" spans="1:24" ht="19.5" customHeight="1" x14ac:dyDescent="0.25">
      <c r="A92" s="23"/>
      <c r="B92" t="s">
        <v>36</v>
      </c>
      <c r="C92" s="9">
        <v>3363918</v>
      </c>
      <c r="D92" s="10">
        <v>4425759</v>
      </c>
      <c r="E92" s="10">
        <v>6896252</v>
      </c>
      <c r="F92" s="34">
        <v>5370912</v>
      </c>
      <c r="G92" s="34">
        <v>2279028</v>
      </c>
      <c r="H92" s="34">
        <v>2016613</v>
      </c>
      <c r="I92" s="34">
        <v>3155897.2860000003</v>
      </c>
      <c r="J92" s="10">
        <v>3527727.1039999998</v>
      </c>
      <c r="K92" s="156">
        <v>5914248.7320000008</v>
      </c>
      <c r="M92" s="75">
        <f t="shared" ref="M92:U92" si="93">C92/C91</f>
        <v>0.86392824187087658</v>
      </c>
      <c r="N92" s="17">
        <f t="shared" si="93"/>
        <v>0.87208276764408577</v>
      </c>
      <c r="O92" s="17">
        <f t="shared" si="93"/>
        <v>0.91605796511588522</v>
      </c>
      <c r="P92" s="17">
        <f t="shared" si="93"/>
        <v>0.88187247038347549</v>
      </c>
      <c r="Q92" s="17">
        <f t="shared" si="93"/>
        <v>0.77778835748065189</v>
      </c>
      <c r="R92" s="17">
        <f t="shared" si="93"/>
        <v>0.72125495980297416</v>
      </c>
      <c r="S92" s="17">
        <f t="shared" si="93"/>
        <v>0.73970631966414513</v>
      </c>
      <c r="T92" s="181">
        <f t="shared" si="93"/>
        <v>0.72112599727292959</v>
      </c>
      <c r="U92" s="183">
        <f t="shared" si="93"/>
        <v>0.81811765313642248</v>
      </c>
      <c r="W92" s="101" t="e">
        <f>(K92-#REF!)/#REF!</f>
        <v>#REF!</v>
      </c>
      <c r="X92" s="106" t="e">
        <f>(U92-#REF!)*100</f>
        <v>#REF!</v>
      </c>
    </row>
    <row r="93" spans="1:24" ht="19.5" customHeight="1" thickBot="1" x14ac:dyDescent="0.3">
      <c r="A93" s="188"/>
      <c r="B93" t="s">
        <v>35</v>
      </c>
      <c r="C93" s="9">
        <v>529829</v>
      </c>
      <c r="D93" s="10">
        <v>649171</v>
      </c>
      <c r="E93" s="10">
        <v>631931</v>
      </c>
      <c r="F93" s="34">
        <v>719438</v>
      </c>
      <c r="G93" s="34">
        <v>651111</v>
      </c>
      <c r="H93" s="34">
        <v>779365</v>
      </c>
      <c r="I93" s="34">
        <v>1110521.9699999995</v>
      </c>
      <c r="J93" s="32">
        <v>1364243.3940000001</v>
      </c>
      <c r="K93" s="156">
        <v>1314844.4300000004</v>
      </c>
      <c r="M93" s="75">
        <f t="shared" ref="M93:U93" si="94">C93/C91</f>
        <v>0.13607175812912345</v>
      </c>
      <c r="N93" s="17">
        <f t="shared" si="94"/>
        <v>0.12791723235591426</v>
      </c>
      <c r="O93" s="17">
        <f t="shared" si="94"/>
        <v>8.3942034884114794E-2</v>
      </c>
      <c r="P93" s="17">
        <f t="shared" si="94"/>
        <v>0.11812752961652451</v>
      </c>
      <c r="Q93" s="17">
        <f t="shared" si="94"/>
        <v>0.22221164251934805</v>
      </c>
      <c r="R93" s="17">
        <f t="shared" si="94"/>
        <v>0.2787450401970259</v>
      </c>
      <c r="S93" s="17">
        <f t="shared" si="94"/>
        <v>0.26029368033585482</v>
      </c>
      <c r="T93" s="181">
        <f t="shared" si="94"/>
        <v>0.27887400272707047</v>
      </c>
      <c r="U93" s="183">
        <f t="shared" si="94"/>
        <v>0.18188234686357749</v>
      </c>
      <c r="W93" s="101" t="e">
        <f>(K93-#REF!)/#REF!</f>
        <v>#REF!</v>
      </c>
      <c r="X93" s="104" t="e">
        <f>(U93-#REF!)*100</f>
        <v>#REF!</v>
      </c>
    </row>
    <row r="94" spans="1:24" ht="19.5" customHeight="1" thickBot="1" x14ac:dyDescent="0.3">
      <c r="A94" s="420" t="s">
        <v>20</v>
      </c>
      <c r="B94" s="450"/>
      <c r="C94" s="199">
        <v>522010069</v>
      </c>
      <c r="D94" s="200">
        <v>577728402</v>
      </c>
      <c r="E94" s="195">
        <f t="shared" ref="E94:J94" si="95">E55+E58+E61+E64+E67+E70+E73+E76+E79+E82+E85+E88+E91</f>
        <v>623355917</v>
      </c>
      <c r="F94" s="195">
        <f t="shared" si="95"/>
        <v>683536290</v>
      </c>
      <c r="G94" s="195">
        <f t="shared" ref="G94" si="96">G55+G58+G61+G64+G67+G70+G73+G76+G79+G82+G85+G88+G91</f>
        <v>538247322</v>
      </c>
      <c r="H94" s="195">
        <f t="shared" si="95"/>
        <v>579915366</v>
      </c>
      <c r="I94" s="195">
        <f t="shared" ref="I94" si="97">I55+I58+I61+I64+I67+I70+I73+I76+I79+I82+I85+I88+I91</f>
        <v>712980898.08200037</v>
      </c>
      <c r="J94" s="195">
        <f t="shared" si="95"/>
        <v>754562221.04700029</v>
      </c>
      <c r="K94" s="203">
        <f t="shared" ref="K94" si="98">K55+K58+K61+K64+K67+K70+K73+K76+K79+K82+K85+K88+K91</f>
        <v>910266197.4070003</v>
      </c>
      <c r="M94" s="192">
        <f t="shared" ref="M94" si="99">M55+M58+M61+M64+M67+M70+M73+M76+M79+M82+M85+M88+M91</f>
        <v>0.99999999999999989</v>
      </c>
      <c r="N94" s="193">
        <f t="shared" ref="N94:O94" si="100">N55+N58+N61+N64+N67+N70+N73+N76+N79+N82+N85+N88+N91</f>
        <v>1</v>
      </c>
      <c r="O94" s="193">
        <f t="shared" si="100"/>
        <v>1</v>
      </c>
      <c r="P94" s="193">
        <f t="shared" ref="P94:R94" si="101">P55+P58+P61+P64+P67+P70+P73+P76+P79+P82+P85+P88+P91</f>
        <v>0.99999999999999989</v>
      </c>
      <c r="Q94" s="193">
        <f t="shared" ref="Q94" si="102">Q55+Q58+Q61+Q64+Q67+Q70+Q73+Q76+Q79+Q82+Q85+Q88+Q91</f>
        <v>0.99999999999999989</v>
      </c>
      <c r="R94" s="193">
        <f t="shared" si="101"/>
        <v>0.99999999999999989</v>
      </c>
      <c r="S94" s="193">
        <f t="shared" ref="S94" si="103">S55+S58+S61+S64+S67+S70+S73+S76+S79+S82+S85+S88+S91</f>
        <v>0.99999999999999978</v>
      </c>
      <c r="T94" s="194">
        <f t="shared" ref="T94:U94" si="104">T55+T58+T61+T64+T67+T70+T73+T76+T79+T82+T85+T88+T91</f>
        <v>0.99999999999999978</v>
      </c>
      <c r="U94" s="204">
        <f t="shared" si="104"/>
        <v>0.99999999999999989</v>
      </c>
      <c r="W94" s="148" t="e">
        <f>(K94-#REF!)/#REF!</f>
        <v>#REF!</v>
      </c>
      <c r="X94" s="151" t="e">
        <f>(U94-#REF!)*100</f>
        <v>#REF!</v>
      </c>
    </row>
    <row r="95" spans="1:24" ht="19.5" customHeight="1" x14ac:dyDescent="0.25">
      <c r="A95" s="23"/>
      <c r="B95" t="s">
        <v>36</v>
      </c>
      <c r="C95" s="74">
        <f t="shared" ref="C95" si="105">C56+C59+C62+C65+C68+C71+C74+C77+C80+C83+C86+C89+C92</f>
        <v>251533440</v>
      </c>
      <c r="D95" s="10">
        <f t="shared" ref="D95:E95" si="106">D56+D59+D62+D65+D68+D71+D74+D77+D80+D83+D86+D89+D92</f>
        <v>288451381</v>
      </c>
      <c r="E95" s="10">
        <f t="shared" si="106"/>
        <v>313935902</v>
      </c>
      <c r="F95" s="10">
        <f t="shared" ref="F95:G95" si="107">F56+F59+F62+F65+F68+F71+F74+F77+F80+F83+F86+F89+F92</f>
        <v>351270523</v>
      </c>
      <c r="G95" s="10">
        <f t="shared" si="107"/>
        <v>187039707</v>
      </c>
      <c r="H95" s="10">
        <f t="shared" ref="H95:I95" si="108">H56+H59+H62+H65+H68+H71+H74+H77+H80+H83+H86+H89+H92</f>
        <v>187635137</v>
      </c>
      <c r="I95" s="10">
        <f t="shared" si="108"/>
        <v>310192923.5450002</v>
      </c>
      <c r="J95" s="196">
        <f t="shared" ref="J95:K95" si="109">J56+J59+J62+J65+J68+J71+J74+J77+J80+J83+J86+J89+J92</f>
        <v>342401188.91100001</v>
      </c>
      <c r="K95" s="156">
        <f t="shared" si="109"/>
        <v>490919302.92600012</v>
      </c>
      <c r="M95" s="201">
        <f t="shared" ref="M95:T95" si="110">C95/C94</f>
        <v>0.4818555329437525</v>
      </c>
      <c r="N95" s="182">
        <f t="shared" si="110"/>
        <v>0.49928544278146808</v>
      </c>
      <c r="O95" s="182">
        <f t="shared" si="110"/>
        <v>0.50362223801591022</v>
      </c>
      <c r="P95" s="182">
        <f t="shared" si="110"/>
        <v>0.51390179005711611</v>
      </c>
      <c r="Q95" s="182">
        <f t="shared" si="110"/>
        <v>0.3474977010661281</v>
      </c>
      <c r="R95" s="182">
        <f t="shared" si="110"/>
        <v>0.32355607042148976</v>
      </c>
      <c r="S95" s="182">
        <f t="shared" si="110"/>
        <v>0.43506484448525118</v>
      </c>
      <c r="T95" s="189">
        <f t="shared" si="110"/>
        <v>0.45377462502150961</v>
      </c>
      <c r="U95" s="183">
        <f t="shared" ref="U95" si="111">K95/K94</f>
        <v>0.53931399883291409</v>
      </c>
      <c r="W95" s="101" t="e">
        <f>(K95-#REF!)/#REF!</f>
        <v>#REF!</v>
      </c>
      <c r="X95" s="106" t="e">
        <f>(U95-#REF!)*100</f>
        <v>#REF!</v>
      </c>
    </row>
    <row r="96" spans="1:24" ht="19.5" customHeight="1" thickBot="1" x14ac:dyDescent="0.3">
      <c r="A96" s="30"/>
      <c r="B96" s="24" t="s">
        <v>35</v>
      </c>
      <c r="C96" s="198">
        <f t="shared" ref="C96" si="112">C57+C60+C63+C66+C69+C72+C75+C78+C81+C84+C87+C90+C93</f>
        <v>270476629</v>
      </c>
      <c r="D96" s="32">
        <f t="shared" ref="D96:E96" si="113">D57+D60+D63+D66+D69+D72+D75+D78+D81+D84+D87+D90+D93</f>
        <v>289277021</v>
      </c>
      <c r="E96" s="32">
        <f t="shared" si="113"/>
        <v>309420015</v>
      </c>
      <c r="F96" s="32">
        <f t="shared" ref="F96:G96" si="114">F57+F60+F63+F66+F69+F72+F75+F78+F81+F84+F87+F90+F93</f>
        <v>332265767</v>
      </c>
      <c r="G96" s="32">
        <f t="shared" si="114"/>
        <v>351207615</v>
      </c>
      <c r="H96" s="32">
        <f t="shared" ref="H96:I96" si="115">H57+H60+H63+H66+H69+H72+H75+H78+H81+H84+H87+H90+H93</f>
        <v>392280229</v>
      </c>
      <c r="I96" s="32">
        <f t="shared" si="115"/>
        <v>402787974.53700018</v>
      </c>
      <c r="J96" s="197">
        <f t="shared" ref="J96:K96" si="116">J57+J60+J63+J66+J69+J72+J75+J78+J81+J84+J87+J90+J93</f>
        <v>412161032.1360001</v>
      </c>
      <c r="K96" s="157">
        <f t="shared" si="116"/>
        <v>419346894.48100007</v>
      </c>
      <c r="L96" s="202"/>
      <c r="M96" s="190">
        <f t="shared" ref="M96:T96" si="117">C96/C94</f>
        <v>0.5181444670562475</v>
      </c>
      <c r="N96" s="191">
        <f t="shared" si="117"/>
        <v>0.50071455721853186</v>
      </c>
      <c r="O96" s="191">
        <f t="shared" si="117"/>
        <v>0.49637776198408973</v>
      </c>
      <c r="P96" s="191">
        <f t="shared" si="117"/>
        <v>0.48609820994288394</v>
      </c>
      <c r="Q96" s="191">
        <f t="shared" si="117"/>
        <v>0.6525022989338719</v>
      </c>
      <c r="R96" s="191">
        <f t="shared" si="117"/>
        <v>0.67644392957851029</v>
      </c>
      <c r="S96" s="191">
        <f t="shared" si="117"/>
        <v>0.56493515551474882</v>
      </c>
      <c r="T96" s="184">
        <f t="shared" si="117"/>
        <v>0.54622537497849011</v>
      </c>
      <c r="U96" s="185">
        <f t="shared" ref="U96" si="118">K96/K94</f>
        <v>0.46068600116708575</v>
      </c>
      <c r="V96" s="202"/>
      <c r="W96" s="103" t="e">
        <f>(K96-#REF!)/#REF!</f>
        <v>#REF!</v>
      </c>
      <c r="X96" s="104" t="e">
        <f>(U96-#REF!)*100</f>
        <v>#REF!</v>
      </c>
    </row>
    <row r="99" spans="1:13" x14ac:dyDescent="0.25">
      <c r="A99" s="1" t="s">
        <v>26</v>
      </c>
      <c r="M99" s="1" t="str">
        <f>W3</f>
        <v>VARIAÇÃO (JAN-DEZ)</v>
      </c>
    </row>
    <row r="100" spans="1:13" ht="15.75" thickBot="1" x14ac:dyDescent="0.3"/>
    <row r="101" spans="1:13" ht="24" customHeight="1" x14ac:dyDescent="0.25">
      <c r="A101" s="420" t="s">
        <v>25</v>
      </c>
      <c r="B101" s="450"/>
      <c r="C101" s="422">
        <v>2016</v>
      </c>
      <c r="D101" s="424">
        <v>2017</v>
      </c>
      <c r="E101" s="424">
        <v>2018</v>
      </c>
      <c r="F101" s="424">
        <v>2019</v>
      </c>
      <c r="G101" s="424">
        <v>2020</v>
      </c>
      <c r="H101" s="424">
        <v>2021</v>
      </c>
      <c r="I101" s="424">
        <v>2022</v>
      </c>
      <c r="J101" s="428">
        <v>2023</v>
      </c>
      <c r="K101" s="364"/>
      <c r="M101" s="434" t="s">
        <v>89</v>
      </c>
    </row>
    <row r="102" spans="1:13" ht="20.25" customHeight="1" thickBot="1" x14ac:dyDescent="0.3">
      <c r="A102" s="451"/>
      <c r="B102" s="452"/>
      <c r="C102" s="453"/>
      <c r="D102" s="444"/>
      <c r="E102" s="444"/>
      <c r="F102" s="444"/>
      <c r="G102" s="444"/>
      <c r="H102" s="444"/>
      <c r="I102" s="444"/>
      <c r="J102" s="469"/>
      <c r="K102" s="162">
        <v>2024</v>
      </c>
      <c r="M102" s="435"/>
    </row>
    <row r="103" spans="1:13" ht="20.100000000000001" customHeight="1" thickBot="1" x14ac:dyDescent="0.3">
      <c r="A103" s="5" t="s">
        <v>10</v>
      </c>
      <c r="B103" s="6"/>
      <c r="C103" s="38">
        <f>C55/C7</f>
        <v>4.4284264738846284</v>
      </c>
      <c r="D103" s="147">
        <f t="shared" ref="D103:K103" si="119">D55/D7</f>
        <v>4.6757027816022907</v>
      </c>
      <c r="E103" s="147">
        <f t="shared" si="119"/>
        <v>4.7856998097440906</v>
      </c>
      <c r="F103" s="147">
        <f t="shared" ref="F103:G122" si="120">F55/F7</f>
        <v>4.8555469169707486</v>
      </c>
      <c r="G103" s="147">
        <f t="shared" si="120"/>
        <v>4.2096385053430767</v>
      </c>
      <c r="H103" s="147">
        <f t="shared" ref="H103:I103" si="121">H55/H7</f>
        <v>4.2433703704684378</v>
      </c>
      <c r="I103" s="147">
        <f t="shared" si="121"/>
        <v>4.9558016265683884</v>
      </c>
      <c r="J103" s="132">
        <f t="shared" si="119"/>
        <v>5.4818633496205447</v>
      </c>
      <c r="K103" s="158">
        <f t="shared" si="119"/>
        <v>6.5968685260635285</v>
      </c>
      <c r="M103" s="22" t="e">
        <f>(K103-#REF!)/#REF!</f>
        <v>#REF!</v>
      </c>
    </row>
    <row r="104" spans="1:13" ht="20.100000000000001" customHeight="1" x14ac:dyDescent="0.25">
      <c r="A104" s="23"/>
      <c r="B104" t="s">
        <v>36</v>
      </c>
      <c r="C104" s="39">
        <f t="shared" ref="C104:K104" si="122">C56/C8</f>
        <v>8.3407750570927028</v>
      </c>
      <c r="D104" s="27">
        <f t="shared" si="122"/>
        <v>8.3926113663102786</v>
      </c>
      <c r="E104" s="27">
        <f t="shared" si="122"/>
        <v>8.7688624445989944</v>
      </c>
      <c r="F104" s="27">
        <f t="shared" si="120"/>
        <v>8.861632720002369</v>
      </c>
      <c r="G104" s="27">
        <f t="shared" si="120"/>
        <v>8.7098588037958002</v>
      </c>
      <c r="H104" s="27">
        <f t="shared" ref="H104:I104" si="123">H56/H8</f>
        <v>8.7108279571319205</v>
      </c>
      <c r="I104" s="27">
        <f t="shared" si="123"/>
        <v>9.5577571219594333</v>
      </c>
      <c r="J104" s="133">
        <f t="shared" si="122"/>
        <v>10.567918131844301</v>
      </c>
      <c r="K104" s="159">
        <f t="shared" si="122"/>
        <v>11.951294244152768</v>
      </c>
      <c r="M104" s="29" t="e">
        <f>(K104-#REF!)/#REF!</f>
        <v>#REF!</v>
      </c>
    </row>
    <row r="105" spans="1:13" ht="20.100000000000001" customHeight="1" thickBot="1" x14ac:dyDescent="0.3">
      <c r="A105" s="23"/>
      <c r="B105" t="s">
        <v>35</v>
      </c>
      <c r="C105" s="39">
        <f t="shared" ref="C105:K105" si="124">C57/C9</f>
        <v>3.1072184101681737</v>
      </c>
      <c r="D105" s="27">
        <f t="shared" si="124"/>
        <v>3.1804030646425181</v>
      </c>
      <c r="E105" s="27">
        <f t="shared" si="124"/>
        <v>3.2743204425841306</v>
      </c>
      <c r="F105" s="27">
        <f t="shared" si="120"/>
        <v>3.2864474761518645</v>
      </c>
      <c r="G105" s="27">
        <f t="shared" si="120"/>
        <v>3.2743548290191482</v>
      </c>
      <c r="H105" s="27">
        <f t="shared" ref="H105:I105" si="125">H57/H9</f>
        <v>3.3284059883369497</v>
      </c>
      <c r="I105" s="27">
        <f t="shared" si="125"/>
        <v>3.5165861951034327</v>
      </c>
      <c r="J105" s="133">
        <f t="shared" si="124"/>
        <v>3.7142040741719771</v>
      </c>
      <c r="K105" s="159">
        <f t="shared" si="124"/>
        <v>3.8566030767866182</v>
      </c>
      <c r="M105" s="29" t="e">
        <f>(K105-#REF!)/#REF!</f>
        <v>#REF!</v>
      </c>
    </row>
    <row r="106" spans="1:13" ht="20.100000000000001" customHeight="1" thickBot="1" x14ac:dyDescent="0.3">
      <c r="A106" s="5" t="s">
        <v>17</v>
      </c>
      <c r="B106" s="6"/>
      <c r="C106" s="38">
        <f t="shared" ref="C106:K106" si="126">C58/C10</f>
        <v>4.5605208350719852</v>
      </c>
      <c r="D106" s="147">
        <f t="shared" si="126"/>
        <v>5.2979740105632986</v>
      </c>
      <c r="E106" s="147">
        <f t="shared" si="126"/>
        <v>5.4536789402752657</v>
      </c>
      <c r="F106" s="147">
        <f t="shared" si="120"/>
        <v>6.4971067216215594</v>
      </c>
      <c r="G106" s="147">
        <f t="shared" si="120"/>
        <v>6.3082842651431239</v>
      </c>
      <c r="H106" s="147">
        <f t="shared" ref="H106:I106" si="127">H58/H10</f>
        <v>6.1706281691180669</v>
      </c>
      <c r="I106" s="147">
        <f t="shared" si="127"/>
        <v>6.4973381136516473</v>
      </c>
      <c r="J106" s="132">
        <f t="shared" si="126"/>
        <v>7.3918819519533567</v>
      </c>
      <c r="K106" s="158">
        <f t="shared" si="126"/>
        <v>9.3580131015380363</v>
      </c>
      <c r="M106" s="22" t="e">
        <f>(K106-#REF!)/#REF!</f>
        <v>#REF!</v>
      </c>
    </row>
    <row r="107" spans="1:13" ht="20.100000000000001" customHeight="1" x14ac:dyDescent="0.25">
      <c r="A107" s="23"/>
      <c r="B107" t="s">
        <v>36</v>
      </c>
      <c r="C107" s="39">
        <f t="shared" ref="C107:K107" si="128">C59/C11</f>
        <v>5.2730976957792945</v>
      </c>
      <c r="D107" s="27">
        <f t="shared" si="128"/>
        <v>6.1131859492436869</v>
      </c>
      <c r="E107" s="27">
        <f t="shared" si="128"/>
        <v>5.6729808754556217</v>
      </c>
      <c r="F107" s="27">
        <f t="shared" si="120"/>
        <v>6.9424964576496411</v>
      </c>
      <c r="G107" s="27">
        <f t="shared" si="120"/>
        <v>6.4647493741631248</v>
      </c>
      <c r="H107" s="27">
        <f t="shared" ref="H107:I107" si="129">H59/H11</f>
        <v>5.5641234748813355</v>
      </c>
      <c r="I107" s="27">
        <f t="shared" si="129"/>
        <v>5.734885557679517</v>
      </c>
      <c r="J107" s="133">
        <f t="shared" si="128"/>
        <v>6.6996965695700919</v>
      </c>
      <c r="K107" s="159">
        <f t="shared" si="128"/>
        <v>9.3800136000649239</v>
      </c>
      <c r="M107" s="29" t="e">
        <f>(K107-#REF!)/#REF!</f>
        <v>#REF!</v>
      </c>
    </row>
    <row r="108" spans="1:13" ht="20.100000000000001" customHeight="1" thickBot="1" x14ac:dyDescent="0.3">
      <c r="A108" s="23"/>
      <c r="B108" t="s">
        <v>35</v>
      </c>
      <c r="C108" s="39">
        <f t="shared" ref="C108:K108" si="130">C60/C12</f>
        <v>3.0683299669482187</v>
      </c>
      <c r="D108" s="27">
        <f t="shared" si="130"/>
        <v>3.4523042163670796</v>
      </c>
      <c r="E108" s="27">
        <f t="shared" si="130"/>
        <v>4.9327896800144559</v>
      </c>
      <c r="F108" s="27">
        <f t="shared" si="120"/>
        <v>5.4892722757062522</v>
      </c>
      <c r="G108" s="27">
        <f t="shared" si="120"/>
        <v>6.1064703183012803</v>
      </c>
      <c r="H108" s="27">
        <f t="shared" ref="H108:I108" si="131">H60/H12</f>
        <v>6.8455806236617081</v>
      </c>
      <c r="I108" s="27">
        <f t="shared" si="131"/>
        <v>7.9160371904612088</v>
      </c>
      <c r="J108" s="133">
        <f t="shared" si="130"/>
        <v>8.5517263744314871</v>
      </c>
      <c r="K108" s="159">
        <f t="shared" si="130"/>
        <v>9.330455011288521</v>
      </c>
      <c r="M108" s="29" t="e">
        <f>(K108-#REF!)/#REF!</f>
        <v>#REF!</v>
      </c>
    </row>
    <row r="109" spans="1:13" ht="20.100000000000001" customHeight="1" thickBot="1" x14ac:dyDescent="0.3">
      <c r="A109" s="5" t="s">
        <v>14</v>
      </c>
      <c r="B109" s="6"/>
      <c r="C109" s="38">
        <f t="shared" ref="C109:K109" si="132">C61/C13</f>
        <v>7.1257605298372049</v>
      </c>
      <c r="D109" s="147">
        <f t="shared" si="132"/>
        <v>7.7304463913273862</v>
      </c>
      <c r="E109" s="147">
        <f t="shared" si="132"/>
        <v>8.490370157118889</v>
      </c>
      <c r="F109" s="147">
        <f t="shared" si="120"/>
        <v>9.6136950596966457</v>
      </c>
      <c r="G109" s="147">
        <f t="shared" si="120"/>
        <v>8.2568996585562786</v>
      </c>
      <c r="H109" s="147">
        <f t="shared" ref="H109:I109" si="133">H61/H13</f>
        <v>8.2317228300198551</v>
      </c>
      <c r="I109" s="147">
        <f t="shared" si="133"/>
        <v>9.362646083599552</v>
      </c>
      <c r="J109" s="132">
        <f t="shared" si="132"/>
        <v>9.600005203531822</v>
      </c>
      <c r="K109" s="158">
        <f t="shared" si="132"/>
        <v>10.560721092624046</v>
      </c>
      <c r="M109" s="22" t="e">
        <f>(K109-#REF!)/#REF!</f>
        <v>#REF!</v>
      </c>
    </row>
    <row r="110" spans="1:13" ht="20.100000000000001" customHeight="1" x14ac:dyDescent="0.25">
      <c r="A110" s="23"/>
      <c r="B110" t="s">
        <v>36</v>
      </c>
      <c r="C110" s="39">
        <f t="shared" ref="C110:K110" si="134">C62/C14</f>
        <v>13.142143378334337</v>
      </c>
      <c r="D110" s="27">
        <f t="shared" si="134"/>
        <v>14.005606159422275</v>
      </c>
      <c r="E110" s="27">
        <f t="shared" si="134"/>
        <v>15.710852034383059</v>
      </c>
      <c r="F110" s="27">
        <f t="shared" si="120"/>
        <v>16.516943049386594</v>
      </c>
      <c r="G110" s="27">
        <f t="shared" si="120"/>
        <v>16.82118789067847</v>
      </c>
      <c r="H110" s="27">
        <f t="shared" ref="H110:I110" si="135">H62/H14</f>
        <v>16.08776306488986</v>
      </c>
      <c r="I110" s="27">
        <f t="shared" si="135"/>
        <v>16.898197307303679</v>
      </c>
      <c r="J110" s="133">
        <f t="shared" si="134"/>
        <v>17.116915039636073</v>
      </c>
      <c r="K110" s="159">
        <f t="shared" si="134"/>
        <v>17.721094721307246</v>
      </c>
      <c r="M110" s="29" t="e">
        <f>(K110-#REF!)/#REF!</f>
        <v>#REF!</v>
      </c>
    </row>
    <row r="111" spans="1:13" ht="20.100000000000001" customHeight="1" thickBot="1" x14ac:dyDescent="0.3">
      <c r="A111" s="23"/>
      <c r="B111" t="s">
        <v>35</v>
      </c>
      <c r="C111" s="39">
        <f t="shared" ref="C111:K111" si="136">C63/C15</f>
        <v>4.6082630427651941</v>
      </c>
      <c r="D111" s="27">
        <f t="shared" si="136"/>
        <v>4.758014830125072</v>
      </c>
      <c r="E111" s="27">
        <f t="shared" si="136"/>
        <v>5.2158887373037963</v>
      </c>
      <c r="F111" s="27">
        <f t="shared" si="120"/>
        <v>5.8826120227282956</v>
      </c>
      <c r="G111" s="27">
        <f t="shared" si="120"/>
        <v>5.9330299758527998</v>
      </c>
      <c r="H111" s="27">
        <f t="shared" ref="H111:I111" si="137">H63/H15</f>
        <v>6.1938970060852334</v>
      </c>
      <c r="I111" s="27">
        <f t="shared" si="137"/>
        <v>6.4148206718674237</v>
      </c>
      <c r="J111" s="133">
        <f t="shared" si="136"/>
        <v>6.6001286921738807</v>
      </c>
      <c r="K111" s="159">
        <f t="shared" si="136"/>
        <v>6.7762504089568818</v>
      </c>
      <c r="M111" s="29" t="e">
        <f>(K111-#REF!)/#REF!</f>
        <v>#REF!</v>
      </c>
    </row>
    <row r="112" spans="1:13" ht="20.100000000000001" customHeight="1" thickBot="1" x14ac:dyDescent="0.3">
      <c r="A112" s="5" t="s">
        <v>8</v>
      </c>
      <c r="B112" s="6"/>
      <c r="C112" s="38">
        <f t="shared" ref="C112:E112" si="138">C64/C16</f>
        <v>3.5011749527715064</v>
      </c>
      <c r="D112" s="147">
        <f t="shared" si="138"/>
        <v>2.6659959758551306</v>
      </c>
      <c r="E112" s="147">
        <f t="shared" si="138"/>
        <v>2.6054427545742298</v>
      </c>
      <c r="F112" s="147">
        <f t="shared" si="120"/>
        <v>2.2210337066591532</v>
      </c>
      <c r="G112" s="147">
        <f t="shared" si="120"/>
        <v>2.3451729345858459</v>
      </c>
      <c r="H112" s="147"/>
      <c r="I112" s="147"/>
      <c r="J112" s="132"/>
      <c r="K112" s="158"/>
      <c r="M112" s="22"/>
    </row>
    <row r="113" spans="1:13" ht="20.100000000000001" customHeight="1" x14ac:dyDescent="0.25">
      <c r="A113" s="23"/>
      <c r="B113" t="s">
        <v>36</v>
      </c>
      <c r="C113" s="39">
        <f t="shared" ref="C113:E113" si="139">C65/C17</f>
        <v>6.3988203266787655</v>
      </c>
      <c r="D113" s="27">
        <f t="shared" si="139"/>
        <v>3.142810838843511</v>
      </c>
      <c r="E113" s="27">
        <f t="shared" si="139"/>
        <v>3.4584985053288277</v>
      </c>
      <c r="F113" s="27">
        <f t="shared" si="120"/>
        <v>2.8007500021904268</v>
      </c>
      <c r="G113" s="27">
        <f t="shared" si="120"/>
        <v>3.0593498746433818</v>
      </c>
      <c r="H113" s="27"/>
      <c r="I113" s="27"/>
      <c r="J113" s="133"/>
      <c r="K113" s="159"/>
      <c r="M113" s="29"/>
    </row>
    <row r="114" spans="1:13" ht="20.100000000000001" customHeight="1" thickBot="1" x14ac:dyDescent="0.3">
      <c r="A114" s="188"/>
      <c r="B114" t="s">
        <v>35</v>
      </c>
      <c r="C114" s="39">
        <f t="shared" ref="C114:E114" si="140">C66/C18</f>
        <v>1.8313554028732042</v>
      </c>
      <c r="D114" s="27">
        <f t="shared" si="140"/>
        <v>2.1490453320838703</v>
      </c>
      <c r="E114" s="27">
        <f t="shared" si="140"/>
        <v>1.8330268616317045</v>
      </c>
      <c r="F114" s="27">
        <f t="shared" si="120"/>
        <v>1.8614387112903401</v>
      </c>
      <c r="G114" s="27">
        <f t="shared" si="120"/>
        <v>2.1099038803844783</v>
      </c>
      <c r="H114" s="27"/>
      <c r="I114" s="27"/>
      <c r="J114" s="133"/>
      <c r="K114" s="159"/>
      <c r="M114" s="29"/>
    </row>
    <row r="115" spans="1:13" ht="20.100000000000001" customHeight="1" thickBot="1" x14ac:dyDescent="0.3">
      <c r="A115" s="5" t="s">
        <v>15</v>
      </c>
      <c r="B115" s="6"/>
      <c r="C115" s="38">
        <f t="shared" ref="C115:K115" si="141">C67/C19</f>
        <v>10.028136994390316</v>
      </c>
      <c r="D115" s="147">
        <f t="shared" si="141"/>
        <v>6.7565890903751562</v>
      </c>
      <c r="E115" s="147">
        <f t="shared" si="141"/>
        <v>7.4121746431570106</v>
      </c>
      <c r="F115" s="147">
        <f t="shared" si="120"/>
        <v>8.079265819361817</v>
      </c>
      <c r="G115" s="147">
        <f t="shared" si="120"/>
        <v>8.3095723762794709</v>
      </c>
      <c r="H115" s="147">
        <f t="shared" ref="H115:I115" si="142">H67/H19</f>
        <v>7.0151195176445382</v>
      </c>
      <c r="I115" s="147">
        <f t="shared" si="142"/>
        <v>8.2563273550490202</v>
      </c>
      <c r="J115" s="132">
        <f t="shared" si="141"/>
        <v>9.4053035003505236</v>
      </c>
      <c r="K115" s="158">
        <f t="shared" si="141"/>
        <v>10.312610324096557</v>
      </c>
      <c r="M115" s="22" t="e">
        <f>(K115-#REF!)/#REF!</f>
        <v>#REF!</v>
      </c>
    </row>
    <row r="116" spans="1:13" ht="20.100000000000001" customHeight="1" x14ac:dyDescent="0.25">
      <c r="A116" s="23"/>
      <c r="B116" t="s">
        <v>36</v>
      </c>
      <c r="C116" s="39">
        <f t="shared" ref="C116:K116" si="143">C68/C20</f>
        <v>13.75466297322253</v>
      </c>
      <c r="D116" s="27">
        <f t="shared" si="143"/>
        <v>10.495685902002691</v>
      </c>
      <c r="E116" s="27">
        <f t="shared" si="143"/>
        <v>12.950920856147336</v>
      </c>
      <c r="F116" s="27">
        <f t="shared" si="120"/>
        <v>10.068164450557848</v>
      </c>
      <c r="G116" s="27">
        <f t="shared" si="120"/>
        <v>9.1511891531451433</v>
      </c>
      <c r="H116" s="27">
        <f t="shared" ref="H116:I116" si="144">H68/H20</f>
        <v>8.5774050780340083</v>
      </c>
      <c r="I116" s="27">
        <f t="shared" si="144"/>
        <v>9.5351365824242205</v>
      </c>
      <c r="J116" s="133">
        <f t="shared" si="143"/>
        <v>10.262451707258846</v>
      </c>
      <c r="K116" s="159">
        <f t="shared" si="143"/>
        <v>11.790272609050776</v>
      </c>
      <c r="M116" s="29" t="e">
        <f>(K116-#REF!)/#REF!</f>
        <v>#REF!</v>
      </c>
    </row>
    <row r="117" spans="1:13" ht="20.100000000000001" customHeight="1" thickBot="1" x14ac:dyDescent="0.3">
      <c r="A117" s="188"/>
      <c r="B117" t="s">
        <v>35</v>
      </c>
      <c r="C117" s="39">
        <f t="shared" ref="C117:K117" si="145">C69/C21</f>
        <v>3.4174447174447176</v>
      </c>
      <c r="D117" s="27">
        <f t="shared" si="145"/>
        <v>3.5232390991854334</v>
      </c>
      <c r="E117" s="27">
        <f t="shared" si="145"/>
        <v>3.3732123411978221</v>
      </c>
      <c r="F117" s="27">
        <f t="shared" si="120"/>
        <v>4.1576092415871422</v>
      </c>
      <c r="G117" s="27">
        <f t="shared" si="120"/>
        <v>4.2929882253102791</v>
      </c>
      <c r="H117" s="27">
        <f t="shared" ref="H117:I117" si="146">H69/H21</f>
        <v>4.0231084939329049</v>
      </c>
      <c r="I117" s="27">
        <f t="shared" si="146"/>
        <v>4.6093134805722977</v>
      </c>
      <c r="J117" s="133">
        <f t="shared" si="145"/>
        <v>6.7570336770938093</v>
      </c>
      <c r="K117" s="159">
        <f t="shared" si="145"/>
        <v>6.7963565196361921</v>
      </c>
      <c r="M117" s="29" t="e">
        <f>(K117-#REF!)/#REF!</f>
        <v>#REF!</v>
      </c>
    </row>
    <row r="118" spans="1:13" ht="20.100000000000001" customHeight="1" thickBot="1" x14ac:dyDescent="0.3">
      <c r="A118" s="5" t="s">
        <v>18</v>
      </c>
      <c r="B118" s="6"/>
      <c r="C118" s="38">
        <f t="shared" ref="C118:K118" si="147">C70/C22</f>
        <v>2.5565231547833585</v>
      </c>
      <c r="D118" s="147">
        <f t="shared" si="147"/>
        <v>3.3287498623254157</v>
      </c>
      <c r="E118" s="147">
        <f t="shared" si="147"/>
        <v>3.2278217788349703</v>
      </c>
      <c r="F118" s="147">
        <f t="shared" si="120"/>
        <v>3.3963630686523398</v>
      </c>
      <c r="G118" s="147">
        <f t="shared" si="120"/>
        <v>3.9098788122451325</v>
      </c>
      <c r="H118" s="147">
        <f t="shared" ref="H118:I118" si="148">H70/H22</f>
        <v>5.4860148948133372</v>
      </c>
      <c r="I118" s="147">
        <f t="shared" si="148"/>
        <v>7.8619032430587099</v>
      </c>
      <c r="J118" s="132">
        <f t="shared" si="147"/>
        <v>6.7232690739535359</v>
      </c>
      <c r="K118" s="158">
        <f t="shared" si="147"/>
        <v>7.8970113412956051</v>
      </c>
      <c r="M118" s="22" t="e">
        <f>(K118-#REF!)/#REF!</f>
        <v>#REF!</v>
      </c>
    </row>
    <row r="119" spans="1:13" ht="20.100000000000001" customHeight="1" x14ac:dyDescent="0.25">
      <c r="A119" s="23"/>
      <c r="B119" t="s">
        <v>36</v>
      </c>
      <c r="C119" s="39">
        <f t="shared" ref="C119:K119" si="149">C71/C23</f>
        <v>21.465735798703776</v>
      </c>
      <c r="D119" s="27">
        <f t="shared" si="149"/>
        <v>14.720789007092199</v>
      </c>
      <c r="E119" s="27">
        <f t="shared" si="149"/>
        <v>12.061285530956013</v>
      </c>
      <c r="F119" s="27">
        <f t="shared" si="120"/>
        <v>11.294826300496284</v>
      </c>
      <c r="G119" s="27">
        <f t="shared" si="120"/>
        <v>13.343641876226146</v>
      </c>
      <c r="H119" s="27">
        <f t="shared" ref="H119:I119" si="150">H71/H23</f>
        <v>19.202643817056646</v>
      </c>
      <c r="I119" s="27">
        <f t="shared" si="150"/>
        <v>21.169195073903069</v>
      </c>
      <c r="J119" s="133">
        <f t="shared" si="149"/>
        <v>18.659772821826596</v>
      </c>
      <c r="K119" s="159">
        <f t="shared" si="149"/>
        <v>18.710324465016001</v>
      </c>
      <c r="M119" s="29" t="e">
        <f>(K119-#REF!)/#REF!</f>
        <v>#REF!</v>
      </c>
    </row>
    <row r="120" spans="1:13" ht="20.100000000000001" customHeight="1" thickBot="1" x14ac:dyDescent="0.3">
      <c r="A120" s="188"/>
      <c r="B120" t="s">
        <v>35</v>
      </c>
      <c r="C120" s="39">
        <f t="shared" ref="C120:K120" si="151">C72/C24</f>
        <v>2.1756047266454122</v>
      </c>
      <c r="D120" s="27">
        <f t="shared" si="151"/>
        <v>2.6124092046803837</v>
      </c>
      <c r="E120" s="27">
        <f t="shared" si="151"/>
        <v>2.3239647922346882</v>
      </c>
      <c r="F120" s="27">
        <f t="shared" si="120"/>
        <v>2.6343167682601587</v>
      </c>
      <c r="G120" s="27">
        <f t="shared" si="120"/>
        <v>3.3748227273187066</v>
      </c>
      <c r="H120" s="27">
        <f t="shared" ref="H120:I120" si="152">H72/H24</f>
        <v>4.4149541795931206</v>
      </c>
      <c r="I120" s="27">
        <f t="shared" si="152"/>
        <v>5.4060820298051135</v>
      </c>
      <c r="J120" s="133">
        <f t="shared" si="151"/>
        <v>5.1287543736902332</v>
      </c>
      <c r="K120" s="159">
        <f t="shared" si="151"/>
        <v>5.4922449376589757</v>
      </c>
      <c r="M120" s="29" t="e">
        <f>(K120-#REF!)/#REF!</f>
        <v>#REF!</v>
      </c>
    </row>
    <row r="121" spans="1:13" ht="20.100000000000001" customHeight="1" thickBot="1" x14ac:dyDescent="0.3">
      <c r="A121" s="5" t="s">
        <v>19</v>
      </c>
      <c r="B121" s="6"/>
      <c r="C121" s="38">
        <f t="shared" ref="C121:K121" si="153">C73/C25</f>
        <v>5.3955760221934037</v>
      </c>
      <c r="D121" s="147">
        <f t="shared" si="153"/>
        <v>5.1799325929553977</v>
      </c>
      <c r="E121" s="147">
        <f t="shared" si="153"/>
        <v>4.7635860641355796</v>
      </c>
      <c r="F121" s="147">
        <f t="shared" si="120"/>
        <v>4.9454734137691387</v>
      </c>
      <c r="G121" s="147">
        <f t="shared" si="120"/>
        <v>4.4667948936963802</v>
      </c>
      <c r="H121" s="147">
        <f t="shared" ref="H121:I121" si="154">H73/H25</f>
        <v>4.4946541404210185</v>
      </c>
      <c r="I121" s="147">
        <f t="shared" si="154"/>
        <v>5.5850204757747859</v>
      </c>
      <c r="J121" s="132">
        <f t="shared" si="153"/>
        <v>6.5143430792904891</v>
      </c>
      <c r="K121" s="158">
        <f t="shared" si="153"/>
        <v>7.4871292969740377</v>
      </c>
      <c r="M121" s="22" t="e">
        <f>(K121-#REF!)/#REF!</f>
        <v>#REF!</v>
      </c>
    </row>
    <row r="122" spans="1:13" ht="20.100000000000001" customHeight="1" x14ac:dyDescent="0.25">
      <c r="A122" s="23"/>
      <c r="B122" t="s">
        <v>36</v>
      </c>
      <c r="C122" s="39">
        <f t="shared" ref="C122:K122" si="155">C74/C26</f>
        <v>8.5465300809799558</v>
      </c>
      <c r="D122" s="27">
        <f t="shared" si="155"/>
        <v>10.986867547585044</v>
      </c>
      <c r="E122" s="27">
        <f t="shared" si="155"/>
        <v>8.4069324817011086</v>
      </c>
      <c r="F122" s="27">
        <f t="shared" si="120"/>
        <v>8.1401663674342579</v>
      </c>
      <c r="G122" s="27">
        <f t="shared" si="120"/>
        <v>7.8997118247652534</v>
      </c>
      <c r="H122" s="27">
        <f t="shared" ref="H122:I122" si="156">H74/H26</f>
        <v>7.6815972604717064</v>
      </c>
      <c r="I122" s="27">
        <f t="shared" si="156"/>
        <v>10.201304142528382</v>
      </c>
      <c r="J122" s="133">
        <f t="shared" si="155"/>
        <v>12.132649995806817</v>
      </c>
      <c r="K122" s="159">
        <f t="shared" si="155"/>
        <v>14.980785782885036</v>
      </c>
      <c r="M122" s="29" t="e">
        <f>(K122-#REF!)/#REF!</f>
        <v>#REF!</v>
      </c>
    </row>
    <row r="123" spans="1:13" ht="20.100000000000001" customHeight="1" thickBot="1" x14ac:dyDescent="0.3">
      <c r="A123" s="188"/>
      <c r="B123" t="s">
        <v>35</v>
      </c>
      <c r="C123" s="39">
        <f t="shared" ref="C123:K123" si="157">C75/C27</f>
        <v>3.0944530831492969</v>
      </c>
      <c r="D123" s="27">
        <f t="shared" si="157"/>
        <v>3.0633340492995158</v>
      </c>
      <c r="E123" s="27">
        <f t="shared" si="157"/>
        <v>3.1628049484462837</v>
      </c>
      <c r="F123" s="27">
        <f t="shared" si="157"/>
        <v>3.3549586599272225</v>
      </c>
      <c r="G123" s="27">
        <f t="shared" si="157"/>
        <v>3.5170287203947286</v>
      </c>
      <c r="H123" s="27">
        <f t="shared" ref="H123:I123" si="158">H75/H27</f>
        <v>3.7201652026273089</v>
      </c>
      <c r="I123" s="27">
        <f t="shared" si="158"/>
        <v>3.8249635450214536</v>
      </c>
      <c r="J123" s="133">
        <f t="shared" si="157"/>
        <v>4.1992862488107399</v>
      </c>
      <c r="K123" s="159">
        <f t="shared" si="157"/>
        <v>4.4252941180718013</v>
      </c>
      <c r="M123" s="29" t="e">
        <f>(K123-#REF!)/#REF!</f>
        <v>#REF!</v>
      </c>
    </row>
    <row r="124" spans="1:13" ht="20.100000000000001" customHeight="1" thickBot="1" x14ac:dyDescent="0.3">
      <c r="A124" s="5" t="s">
        <v>83</v>
      </c>
      <c r="B124" s="6"/>
      <c r="C124" s="38">
        <f t="shared" ref="C124:K124" si="159">C76/C28</f>
        <v>5.2504744138606689</v>
      </c>
      <c r="D124" s="147">
        <f t="shared" si="159"/>
        <v>5.4676832997077218</v>
      </c>
      <c r="E124" s="147">
        <f t="shared" si="159"/>
        <v>4.886341132332082</v>
      </c>
      <c r="F124" s="147">
        <f t="shared" si="159"/>
        <v>6.1665436493752672</v>
      </c>
      <c r="G124" s="147">
        <f t="shared" si="159"/>
        <v>6.0749069674512794</v>
      </c>
      <c r="H124" s="147">
        <f t="shared" ref="H124:I124" si="160">H76/H28</f>
        <v>5.1573648389618274</v>
      </c>
      <c r="I124" s="147">
        <f t="shared" si="160"/>
        <v>5.157165094533827</v>
      </c>
      <c r="J124" s="132">
        <f t="shared" si="159"/>
        <v>5.6496605374697193</v>
      </c>
      <c r="K124" s="158">
        <f t="shared" si="159"/>
        <v>8.146170408061197</v>
      </c>
      <c r="M124" s="22" t="e">
        <f>(K124-#REF!)/#REF!</f>
        <v>#REF!</v>
      </c>
    </row>
    <row r="125" spans="1:13" ht="20.100000000000001" customHeight="1" x14ac:dyDescent="0.25">
      <c r="A125" s="23"/>
      <c r="B125" t="s">
        <v>36</v>
      </c>
      <c r="C125" s="39">
        <f t="shared" ref="C125:K125" si="161">C77/C29</f>
        <v>8.8219907864146805</v>
      </c>
      <c r="D125" s="27">
        <f t="shared" si="161"/>
        <v>7.9278075188695167</v>
      </c>
      <c r="E125" s="27">
        <f t="shared" si="161"/>
        <v>5.3059111054299448</v>
      </c>
      <c r="F125" s="27">
        <f t="shared" si="161"/>
        <v>7.4216689735864705</v>
      </c>
      <c r="G125" s="27">
        <f t="shared" si="161"/>
        <v>7.9880684466342631</v>
      </c>
      <c r="H125" s="27">
        <f t="shared" ref="H125:I125" si="162">H77/H29</f>
        <v>7.3332827086244254</v>
      </c>
      <c r="I125" s="27">
        <f t="shared" si="162"/>
        <v>7.2107757436653301</v>
      </c>
      <c r="J125" s="133">
        <f t="shared" si="161"/>
        <v>8.3162017985865884</v>
      </c>
      <c r="K125" s="159">
        <f t="shared" si="161"/>
        <v>11.714339555856091</v>
      </c>
      <c r="M125" s="29" t="e">
        <f>(K125-#REF!)/#REF!</f>
        <v>#REF!</v>
      </c>
    </row>
    <row r="126" spans="1:13" ht="20.100000000000001" customHeight="1" thickBot="1" x14ac:dyDescent="0.3">
      <c r="A126" s="188"/>
      <c r="B126" t="s">
        <v>35</v>
      </c>
      <c r="C126" s="39">
        <f t="shared" ref="C126:K126" si="163">C78/C30</f>
        <v>3.6242080016250129</v>
      </c>
      <c r="D126" s="27">
        <f t="shared" si="163"/>
        <v>3.8319918871902581</v>
      </c>
      <c r="E126" s="27">
        <f t="shared" si="163"/>
        <v>3.9938925411898385</v>
      </c>
      <c r="F126" s="27">
        <f t="shared" si="163"/>
        <v>3.769083871133954</v>
      </c>
      <c r="G126" s="27">
        <f t="shared" si="163"/>
        <v>3.9078958945571647</v>
      </c>
      <c r="H126" s="27">
        <f t="shared" ref="H126:I126" si="164">H78/H30</f>
        <v>3.7462922746351368</v>
      </c>
      <c r="I126" s="27">
        <f t="shared" si="164"/>
        <v>3.660269507913001</v>
      </c>
      <c r="J126" s="133">
        <f t="shared" si="163"/>
        <v>3.733245147866969</v>
      </c>
      <c r="K126" s="159">
        <f t="shared" si="163"/>
        <v>4.1550601091670467</v>
      </c>
      <c r="M126" s="29" t="e">
        <f>(K126-#REF!)/#REF!</f>
        <v>#REF!</v>
      </c>
    </row>
    <row r="127" spans="1:13" ht="20.100000000000001" customHeight="1" thickBot="1" x14ac:dyDescent="0.3">
      <c r="A127" s="5" t="s">
        <v>9</v>
      </c>
      <c r="B127" s="6"/>
      <c r="C127" s="38">
        <f t="shared" ref="C127:K127" si="165">C79/C31</f>
        <v>4.2926865832174128</v>
      </c>
      <c r="D127" s="147">
        <f t="shared" si="165"/>
        <v>4.3303673697966829</v>
      </c>
      <c r="E127" s="147">
        <f t="shared" si="165"/>
        <v>4.5876927752226218</v>
      </c>
      <c r="F127" s="147">
        <f t="shared" si="165"/>
        <v>4.4357436801881249</v>
      </c>
      <c r="G127" s="147">
        <f t="shared" si="165"/>
        <v>3.9422888233019799</v>
      </c>
      <c r="H127" s="147">
        <f t="shared" ref="H127:I127" si="166">H79/H31</f>
        <v>4.5109499253330583</v>
      </c>
      <c r="I127" s="147">
        <f t="shared" si="166"/>
        <v>5.3887645360059144</v>
      </c>
      <c r="J127" s="132">
        <f t="shared" si="165"/>
        <v>5.5032936516647197</v>
      </c>
      <c r="K127" s="158">
        <f t="shared" si="165"/>
        <v>5.8324512498596537</v>
      </c>
      <c r="M127" s="22" t="e">
        <f>(K127-#REF!)/#REF!</f>
        <v>#REF!</v>
      </c>
    </row>
    <row r="128" spans="1:13" ht="20.100000000000001" customHeight="1" x14ac:dyDescent="0.25">
      <c r="A128" s="23"/>
      <c r="B128" t="s">
        <v>36</v>
      </c>
      <c r="C128" s="39">
        <f t="shared" ref="C128:K128" si="167">C80/C32</f>
        <v>8.6157584549226236</v>
      </c>
      <c r="D128" s="27">
        <f t="shared" si="167"/>
        <v>9.2267089803991489</v>
      </c>
      <c r="E128" s="27">
        <f t="shared" si="167"/>
        <v>10.043909773256988</v>
      </c>
      <c r="F128" s="27">
        <f t="shared" si="167"/>
        <v>9.7347836212761418</v>
      </c>
      <c r="G128" s="27">
        <f t="shared" si="167"/>
        <v>11.959347444545473</v>
      </c>
      <c r="H128" s="27">
        <f t="shared" ref="H128:I128" si="168">H80/H32</f>
        <v>11.144735654047807</v>
      </c>
      <c r="I128" s="27">
        <f t="shared" si="168"/>
        <v>11.364817787754543</v>
      </c>
      <c r="J128" s="133">
        <f t="shared" si="167"/>
        <v>12.068570382402608</v>
      </c>
      <c r="K128" s="159">
        <f t="shared" si="167"/>
        <v>13.439596927281222</v>
      </c>
      <c r="M128" s="29" t="e">
        <f>(K128-#REF!)/#REF!</f>
        <v>#REF!</v>
      </c>
    </row>
    <row r="129" spans="1:16" ht="20.100000000000001" customHeight="1" thickBot="1" x14ac:dyDescent="0.3">
      <c r="A129" s="188"/>
      <c r="B129" t="s">
        <v>35</v>
      </c>
      <c r="C129" s="39">
        <f t="shared" ref="C129:K129" si="169">C81/C33</f>
        <v>2.9725197434027817</v>
      </c>
      <c r="D129" s="27">
        <f t="shared" si="169"/>
        <v>3.0922176967130417</v>
      </c>
      <c r="E129" s="27">
        <f t="shared" si="169"/>
        <v>3.3400513414949007</v>
      </c>
      <c r="F129" s="27">
        <f t="shared" si="169"/>
        <v>3.3903876616029951</v>
      </c>
      <c r="G129" s="27">
        <f t="shared" si="169"/>
        <v>3.4138250342426928</v>
      </c>
      <c r="H129" s="27">
        <f t="shared" ref="H129:I129" si="170">H81/H33</f>
        <v>3.5315880702886275</v>
      </c>
      <c r="I129" s="27">
        <f t="shared" si="170"/>
        <v>3.7449858358428685</v>
      </c>
      <c r="J129" s="133">
        <f t="shared" si="169"/>
        <v>3.9141958384123532</v>
      </c>
      <c r="K129" s="159">
        <f t="shared" si="169"/>
        <v>3.9467707137506554</v>
      </c>
      <c r="M129" s="29" t="e">
        <f>(K129-#REF!)/#REF!</f>
        <v>#REF!</v>
      </c>
      <c r="P129" s="165"/>
    </row>
    <row r="130" spans="1:16" ht="20.100000000000001" customHeight="1" thickBot="1" x14ac:dyDescent="0.3">
      <c r="A130" s="5" t="s">
        <v>12</v>
      </c>
      <c r="B130" s="6"/>
      <c r="C130" s="38">
        <f t="shared" ref="C130:K130" si="171">C82/C34</f>
        <v>3.7574468322224552</v>
      </c>
      <c r="D130" s="147">
        <f t="shared" si="171"/>
        <v>3.7704534225375128</v>
      </c>
      <c r="E130" s="147">
        <f t="shared" si="171"/>
        <v>3.7531063004621421</v>
      </c>
      <c r="F130" s="147">
        <f t="shared" si="171"/>
        <v>3.227103290015922</v>
      </c>
      <c r="G130" s="147">
        <f t="shared" si="171"/>
        <v>3.0751167331293332</v>
      </c>
      <c r="H130" s="147">
        <f t="shared" ref="H130:I130" si="172">H82/H34</f>
        <v>3.1149493838906142</v>
      </c>
      <c r="I130" s="147">
        <f t="shared" si="172"/>
        <v>3.7097665558336357</v>
      </c>
      <c r="J130" s="132">
        <f t="shared" si="171"/>
        <v>4.1521377751866906</v>
      </c>
      <c r="K130" s="158">
        <f t="shared" si="171"/>
        <v>4.6740178374266446</v>
      </c>
      <c r="M130" s="22" t="e">
        <f>(K130-#REF!)/#REF!</f>
        <v>#REF!</v>
      </c>
    </row>
    <row r="131" spans="1:16" ht="20.100000000000001" customHeight="1" x14ac:dyDescent="0.25">
      <c r="A131" s="23"/>
      <c r="B131" t="s">
        <v>36</v>
      </c>
      <c r="C131" s="39">
        <f t="shared" ref="C131:K131" si="173">C83/C35</f>
        <v>6.5114133195300425</v>
      </c>
      <c r="D131" s="27">
        <f t="shared" si="173"/>
        <v>6.194533158108551</v>
      </c>
      <c r="E131" s="27">
        <f t="shared" si="173"/>
        <v>5.8572628598213905</v>
      </c>
      <c r="F131" s="27">
        <f t="shared" si="173"/>
        <v>4.6456746925895409</v>
      </c>
      <c r="G131" s="27">
        <f t="shared" si="173"/>
        <v>5.0539941688228893</v>
      </c>
      <c r="H131" s="27">
        <f t="shared" ref="H131:I131" si="174">H83/H35</f>
        <v>5.2067475807992807</v>
      </c>
      <c r="I131" s="27">
        <f t="shared" si="174"/>
        <v>5.6696504033864539</v>
      </c>
      <c r="J131" s="133">
        <f t="shared" si="173"/>
        <v>6.2554562050757081</v>
      </c>
      <c r="K131" s="159">
        <f t="shared" si="173"/>
        <v>7.1500175685389999</v>
      </c>
      <c r="M131" s="29" t="e">
        <f>(K131-#REF!)/#REF!</f>
        <v>#REF!</v>
      </c>
    </row>
    <row r="132" spans="1:16" ht="20.100000000000001" customHeight="1" thickBot="1" x14ac:dyDescent="0.3">
      <c r="A132" s="188"/>
      <c r="B132" t="s">
        <v>35</v>
      </c>
      <c r="C132" s="39">
        <f t="shared" ref="C132:K132" si="175">C84/C36</f>
        <v>2.5870780949019956</v>
      </c>
      <c r="D132" s="27">
        <f t="shared" si="175"/>
        <v>2.6597150384712642</v>
      </c>
      <c r="E132" s="27">
        <f t="shared" si="175"/>
        <v>2.8435620972733431</v>
      </c>
      <c r="F132" s="27">
        <f t="shared" si="175"/>
        <v>2.4043502291056851</v>
      </c>
      <c r="G132" s="27">
        <f t="shared" si="175"/>
        <v>2.4552654116817232</v>
      </c>
      <c r="H132" s="27">
        <f t="shared" ref="H132:I132" si="176">H84/H36</f>
        <v>2.5250854549770492</v>
      </c>
      <c r="I132" s="27">
        <f t="shared" si="176"/>
        <v>2.7570005359808354</v>
      </c>
      <c r="J132" s="133">
        <f t="shared" si="175"/>
        <v>3.0475043158651722</v>
      </c>
      <c r="K132" s="159">
        <f t="shared" si="175"/>
        <v>3.169163505144756</v>
      </c>
      <c r="M132" s="29" t="e">
        <f>(K132-#REF!)/#REF!</f>
        <v>#REF!</v>
      </c>
    </row>
    <row r="133" spans="1:16" ht="20.100000000000001" customHeight="1" thickBot="1" x14ac:dyDescent="0.3">
      <c r="A133" s="5" t="s">
        <v>11</v>
      </c>
      <c r="B133" s="6"/>
      <c r="C133" s="38">
        <f t="shared" ref="C133:K133" si="177">C85/C37</f>
        <v>3.4995901302247181</v>
      </c>
      <c r="D133" s="147">
        <f t="shared" si="177"/>
        <v>3.6172306493557351</v>
      </c>
      <c r="E133" s="147">
        <f t="shared" si="177"/>
        <v>3.6593951137034177</v>
      </c>
      <c r="F133" s="147">
        <f t="shared" si="177"/>
        <v>3.8105394511720654</v>
      </c>
      <c r="G133" s="147">
        <f t="shared" si="177"/>
        <v>3.4351980065023122</v>
      </c>
      <c r="H133" s="147">
        <f t="shared" ref="H133:I133" si="178">H85/H37</f>
        <v>3.5800973454808123</v>
      </c>
      <c r="I133" s="147">
        <f t="shared" si="178"/>
        <v>4.0325419991111318</v>
      </c>
      <c r="J133" s="132">
        <f t="shared" si="177"/>
        <v>4.1426337256256804</v>
      </c>
      <c r="K133" s="158">
        <f t="shared" si="177"/>
        <v>4.5602454582645526</v>
      </c>
      <c r="M133" s="22" t="e">
        <f>(K133-#REF!)/#REF!</f>
        <v>#REF!</v>
      </c>
    </row>
    <row r="134" spans="1:16" ht="20.100000000000001" customHeight="1" x14ac:dyDescent="0.25">
      <c r="A134" s="23"/>
      <c r="B134" t="s">
        <v>36</v>
      </c>
      <c r="C134" s="39">
        <f t="shared" ref="C134:K134" si="179">C86/C38</f>
        <v>9.4593915192518825</v>
      </c>
      <c r="D134" s="27">
        <f t="shared" si="179"/>
        <v>9.8262393081334114</v>
      </c>
      <c r="E134" s="27">
        <f t="shared" si="179"/>
        <v>9.8714347596235577</v>
      </c>
      <c r="F134" s="27">
        <f t="shared" si="179"/>
        <v>9.5642067097241092</v>
      </c>
      <c r="G134" s="27">
        <f t="shared" si="179"/>
        <v>8.986912153786843</v>
      </c>
      <c r="H134" s="27">
        <f t="shared" ref="H134:I134" si="180">H86/H38</f>
        <v>9.5622009717787151</v>
      </c>
      <c r="I134" s="27">
        <f t="shared" si="180"/>
        <v>10.054095560632005</v>
      </c>
      <c r="J134" s="133">
        <f t="shared" si="179"/>
        <v>9.7207879105524313</v>
      </c>
      <c r="K134" s="159">
        <f t="shared" si="179"/>
        <v>10.460126438156273</v>
      </c>
      <c r="M134" s="29" t="e">
        <f>(K134-#REF!)/#REF!</f>
        <v>#REF!</v>
      </c>
    </row>
    <row r="135" spans="1:16" ht="20.100000000000001" customHeight="1" thickBot="1" x14ac:dyDescent="0.3">
      <c r="A135" s="188"/>
      <c r="B135" t="s">
        <v>35</v>
      </c>
      <c r="C135" s="39">
        <f t="shared" ref="C135:K135" si="181">C87/C39</f>
        <v>2.7053523323271169</v>
      </c>
      <c r="D135" s="27">
        <f t="shared" si="181"/>
        <v>2.8582163449429099</v>
      </c>
      <c r="E135" s="27">
        <f t="shared" si="181"/>
        <v>2.9886613293918165</v>
      </c>
      <c r="F135" s="27">
        <f t="shared" si="181"/>
        <v>3.0033512190316172</v>
      </c>
      <c r="G135" s="27">
        <f t="shared" si="181"/>
        <v>3.0311924516799711</v>
      </c>
      <c r="H135" s="27">
        <f t="shared" ref="H135:I135" si="182">H87/H39</f>
        <v>3.2037699739392358</v>
      </c>
      <c r="I135" s="27">
        <f t="shared" si="182"/>
        <v>3.3885991919592855</v>
      </c>
      <c r="J135" s="133">
        <f t="shared" si="181"/>
        <v>3.4656423306522046</v>
      </c>
      <c r="K135" s="159">
        <f t="shared" si="181"/>
        <v>3.5218453450659188</v>
      </c>
      <c r="M135" s="29" t="e">
        <f>(K135-#REF!)/#REF!</f>
        <v>#REF!</v>
      </c>
    </row>
    <row r="136" spans="1:16" ht="20.100000000000001" customHeight="1" thickBot="1" x14ac:dyDescent="0.3">
      <c r="A136" s="5" t="s">
        <v>6</v>
      </c>
      <c r="B136" s="6"/>
      <c r="C136" s="38">
        <f t="shared" ref="C136:K136" si="183">C88/C40</f>
        <v>4.721032914532131</v>
      </c>
      <c r="D136" s="147">
        <f t="shared" si="183"/>
        <v>5.2663767289432464</v>
      </c>
      <c r="E136" s="147">
        <f t="shared" si="183"/>
        <v>5.8535288582290521</v>
      </c>
      <c r="F136" s="147">
        <f t="shared" si="183"/>
        <v>6.0191776162717172</v>
      </c>
      <c r="G136" s="147">
        <f t="shared" si="183"/>
        <v>5.2187933177837289</v>
      </c>
      <c r="H136" s="147">
        <f t="shared" ref="H136:I136" si="184">H88/H40</f>
        <v>5.2995905110737507</v>
      </c>
      <c r="I136" s="147">
        <f t="shared" si="184"/>
        <v>6.002854976783917</v>
      </c>
      <c r="J136" s="132">
        <f t="shared" si="183"/>
        <v>6.3107394432649464</v>
      </c>
      <c r="K136" s="158">
        <f t="shared" si="183"/>
        <v>7.0715987890903085</v>
      </c>
      <c r="M136" s="22" t="e">
        <f>(K136-#REF!)/#REF!</f>
        <v>#REF!</v>
      </c>
    </row>
    <row r="137" spans="1:16" ht="20.100000000000001" customHeight="1" x14ac:dyDescent="0.25">
      <c r="A137" s="23"/>
      <c r="B137" t="s">
        <v>36</v>
      </c>
      <c r="C137" s="39">
        <f t="shared" ref="C137:K137" si="185">C89/C41</f>
        <v>10.43620664331918</v>
      </c>
      <c r="D137" s="27">
        <f t="shared" si="185"/>
        <v>10.88841256916583</v>
      </c>
      <c r="E137" s="27">
        <f t="shared" si="185"/>
        <v>11.564204729106528</v>
      </c>
      <c r="F137" s="27">
        <f t="shared" si="185"/>
        <v>11.385769200869499</v>
      </c>
      <c r="G137" s="27">
        <f t="shared" si="185"/>
        <v>11.546971243508999</v>
      </c>
      <c r="H137" s="27">
        <f t="shared" ref="H137:I137" si="186">H89/H41</f>
        <v>11.892505266359258</v>
      </c>
      <c r="I137" s="27">
        <f t="shared" si="186"/>
        <v>12.333392060711589</v>
      </c>
      <c r="J137" s="133">
        <f t="shared" si="185"/>
        <v>13.087113272145267</v>
      </c>
      <c r="K137" s="205">
        <f t="shared" si="185"/>
        <v>14.523112900479713</v>
      </c>
      <c r="M137" s="29" t="e">
        <f>(K137-#REF!)/#REF!</f>
        <v>#REF!</v>
      </c>
    </row>
    <row r="138" spans="1:16" ht="20.100000000000001" customHeight="1" thickBot="1" x14ac:dyDescent="0.3">
      <c r="A138" s="188"/>
      <c r="B138" t="s">
        <v>35</v>
      </c>
      <c r="C138" s="39">
        <f t="shared" ref="C138:K138" si="187">C90/C42</f>
        <v>3.2203387361387796</v>
      </c>
      <c r="D138" s="27">
        <f t="shared" si="187"/>
        <v>3.5336721368834847</v>
      </c>
      <c r="E138" s="27">
        <f t="shared" si="187"/>
        <v>3.794407741231824</v>
      </c>
      <c r="F138" s="27">
        <f t="shared" si="187"/>
        <v>3.9585855236113172</v>
      </c>
      <c r="G138" s="27">
        <f t="shared" si="187"/>
        <v>4.0425965657700518</v>
      </c>
      <c r="H138" s="27">
        <f t="shared" ref="H138:I138" si="188">H90/H42</f>
        <v>4.2325026788254618</v>
      </c>
      <c r="I138" s="27">
        <f t="shared" si="188"/>
        <v>4.3890541544602346</v>
      </c>
      <c r="J138" s="133">
        <f t="shared" si="187"/>
        <v>4.4711239693426821</v>
      </c>
      <c r="K138" s="159">
        <f t="shared" si="187"/>
        <v>4.5007056118110453</v>
      </c>
      <c r="M138" s="29" t="e">
        <f>(K138-#REF!)/#REF!</f>
        <v>#REF!</v>
      </c>
    </row>
    <row r="139" spans="1:16" ht="20.100000000000001" customHeight="1" thickBot="1" x14ac:dyDescent="0.3">
      <c r="A139" s="5" t="s">
        <v>7</v>
      </c>
      <c r="B139" s="6"/>
      <c r="C139" s="38">
        <f t="shared" ref="C139:K139" si="189">C91/C43</f>
        <v>13.606317179877836</v>
      </c>
      <c r="D139" s="147">
        <f t="shared" si="189"/>
        <v>12.864860068951531</v>
      </c>
      <c r="E139" s="147">
        <f t="shared" si="189"/>
        <v>15.569859982213398</v>
      </c>
      <c r="F139" s="147">
        <f t="shared" si="189"/>
        <v>14.675860440346899</v>
      </c>
      <c r="G139" s="147">
        <f t="shared" si="189"/>
        <v>13.006134342999436</v>
      </c>
      <c r="H139" s="147">
        <f t="shared" ref="H139:I139" si="190">H91/H43</f>
        <v>12.607329984578895</v>
      </c>
      <c r="I139" s="147">
        <f t="shared" si="190"/>
        <v>13.334914412467914</v>
      </c>
      <c r="J139" s="132">
        <f t="shared" si="189"/>
        <v>14.389301487471828</v>
      </c>
      <c r="K139" s="158">
        <f t="shared" si="189"/>
        <v>17.51182859723485</v>
      </c>
      <c r="M139" s="22" t="e">
        <f>(K139-#REF!)/#REF!</f>
        <v>#REF!</v>
      </c>
    </row>
    <row r="140" spans="1:16" ht="20.100000000000001" customHeight="1" x14ac:dyDescent="0.25">
      <c r="A140" s="23"/>
      <c r="B140" t="s">
        <v>36</v>
      </c>
      <c r="C140" s="39">
        <f t="shared" ref="C140:K140" si="191">C92/C44</f>
        <v>17.343538291795131</v>
      </c>
      <c r="D140" s="27">
        <f t="shared" si="191"/>
        <v>15.135612348541587</v>
      </c>
      <c r="E140" s="27">
        <f t="shared" si="191"/>
        <v>17.897327696503972</v>
      </c>
      <c r="F140" s="27">
        <f t="shared" si="191"/>
        <v>17.227658366505111</v>
      </c>
      <c r="G140" s="27">
        <f t="shared" si="191"/>
        <v>17.857502174372957</v>
      </c>
      <c r="H140" s="27">
        <f t="shared" ref="H140:I140" si="192">H92/H44</f>
        <v>18.798711710200049</v>
      </c>
      <c r="I140" s="27">
        <f t="shared" si="192"/>
        <v>18.119694536791133</v>
      </c>
      <c r="J140" s="133">
        <f t="shared" si="191"/>
        <v>19.258270303657628</v>
      </c>
      <c r="K140" s="159">
        <f t="shared" si="191"/>
        <v>21.780677230074271</v>
      </c>
      <c r="M140" s="29" t="e">
        <f>(K140-#REF!)/#REF!</f>
        <v>#REF!</v>
      </c>
    </row>
    <row r="141" spans="1:16" ht="20.100000000000001" customHeight="1" thickBot="1" x14ac:dyDescent="0.3">
      <c r="A141" s="188"/>
      <c r="B141" t="s">
        <v>35</v>
      </c>
      <c r="C141" s="39">
        <f t="shared" ref="C141:K141" si="193">C93/C45</f>
        <v>5.7456459973539813</v>
      </c>
      <c r="D141" s="27">
        <f t="shared" si="193"/>
        <v>6.3598698970344749</v>
      </c>
      <c r="E141" s="27">
        <f t="shared" si="193"/>
        <v>6.435994581767444</v>
      </c>
      <c r="F141" s="27">
        <f t="shared" si="193"/>
        <v>6.9692724983047567</v>
      </c>
      <c r="G141" s="27">
        <f t="shared" si="193"/>
        <v>6.6667110355702084</v>
      </c>
      <c r="H141" s="27">
        <f t="shared" ref="H141:I141" si="194">H93/H45</f>
        <v>6.8066812227074234</v>
      </c>
      <c r="I141" s="27">
        <f t="shared" si="194"/>
        <v>7.6181045581417965</v>
      </c>
      <c r="J141" s="133">
        <f t="shared" si="193"/>
        <v>8.7009255552730504</v>
      </c>
      <c r="K141" s="159">
        <f t="shared" si="193"/>
        <v>9.3069518854208244</v>
      </c>
      <c r="M141" s="29" t="e">
        <f>(K141-#REF!)/#REF!</f>
        <v>#REF!</v>
      </c>
    </row>
    <row r="142" spans="1:16" ht="20.100000000000001" customHeight="1" x14ac:dyDescent="0.25">
      <c r="A142" s="420" t="s">
        <v>20</v>
      </c>
      <c r="B142" s="450"/>
      <c r="C142" s="206">
        <f t="shared" ref="C142:K142" si="195">C94/C46</f>
        <v>4.7569112942824816</v>
      </c>
      <c r="D142" s="207">
        <f t="shared" si="195"/>
        <v>5.1415914345030833</v>
      </c>
      <c r="E142" s="207">
        <f t="shared" si="195"/>
        <v>5.4155944930994329</v>
      </c>
      <c r="F142" s="207">
        <f t="shared" si="195"/>
        <v>5.4857998961083991</v>
      </c>
      <c r="G142" s="207">
        <f t="shared" si="195"/>
        <v>4.8047074816599187</v>
      </c>
      <c r="H142" s="207">
        <f t="shared" ref="H142:I142" si="196">H94/H46</f>
        <v>4.927343918472844</v>
      </c>
      <c r="I142" s="207">
        <f t="shared" si="196"/>
        <v>5.7101078473977873</v>
      </c>
      <c r="J142" s="208">
        <f t="shared" si="195"/>
        <v>6.0851788301580649</v>
      </c>
      <c r="K142" s="209">
        <f t="shared" si="195"/>
        <v>6.9774658636812914</v>
      </c>
      <c r="M142" s="138" t="e">
        <f>(K142-#REF!)/#REF!</f>
        <v>#REF!</v>
      </c>
    </row>
    <row r="143" spans="1:16" ht="20.100000000000001" customHeight="1" x14ac:dyDescent="0.25">
      <c r="A143" s="23"/>
      <c r="B143" t="s">
        <v>36</v>
      </c>
      <c r="C143" s="210">
        <f t="shared" ref="C143:K143" si="197">C95/C47</f>
        <v>9.8494977541431705</v>
      </c>
      <c r="D143" s="27">
        <f t="shared" si="197"/>
        <v>10.411404658338641</v>
      </c>
      <c r="E143" s="27">
        <f t="shared" si="197"/>
        <v>10.813566770358026</v>
      </c>
      <c r="F143" s="27">
        <f t="shared" si="197"/>
        <v>10.404073354368721</v>
      </c>
      <c r="G143" s="27">
        <f t="shared" si="197"/>
        <v>10.469578868030986</v>
      </c>
      <c r="H143" s="27">
        <f t="shared" ref="H143:I143" si="198">H95/H47</f>
        <v>10.653550547848225</v>
      </c>
      <c r="I143" s="27">
        <f t="shared" si="198"/>
        <v>11.361762457507753</v>
      </c>
      <c r="J143" s="211">
        <f t="shared" si="197"/>
        <v>12.127189213779793</v>
      </c>
      <c r="K143" s="159">
        <f t="shared" si="197"/>
        <v>13.609970246196054</v>
      </c>
      <c r="M143" s="29" t="e">
        <f>(K143-#REF!)/#REF!</f>
        <v>#REF!</v>
      </c>
    </row>
    <row r="144" spans="1:16" ht="20.100000000000001" customHeight="1" thickBot="1" x14ac:dyDescent="0.3">
      <c r="A144" s="30"/>
      <c r="B144" s="24" t="s">
        <v>35</v>
      </c>
      <c r="C144" s="212">
        <f t="shared" ref="C144:K144" si="199">C96/C48</f>
        <v>3.2123307365165226</v>
      </c>
      <c r="D144" s="28">
        <f t="shared" si="199"/>
        <v>3.4169911944004991</v>
      </c>
      <c r="E144" s="28">
        <f t="shared" si="199"/>
        <v>3.594888865750693</v>
      </c>
      <c r="F144" s="28">
        <f t="shared" si="199"/>
        <v>3.6577742806699343</v>
      </c>
      <c r="G144" s="28">
        <f t="shared" si="199"/>
        <v>3.7299053053651443</v>
      </c>
      <c r="H144" s="28">
        <f t="shared" ref="H144:I144" si="200">H96/H48</f>
        <v>3.9196333056686998</v>
      </c>
      <c r="I144" s="28">
        <f t="shared" si="200"/>
        <v>4.1285558847478097</v>
      </c>
      <c r="J144" s="213">
        <f t="shared" si="199"/>
        <v>4.303842229667131</v>
      </c>
      <c r="K144" s="214">
        <f t="shared" si="199"/>
        <v>4.4428256604883325</v>
      </c>
      <c r="M144" s="33" t="e">
        <f>(K144-#REF!)/#REF!</f>
        <v>#REF!</v>
      </c>
    </row>
    <row r="146" spans="1:1" ht="15.75" x14ac:dyDescent="0.25">
      <c r="A146" s="97" t="s">
        <v>38</v>
      </c>
    </row>
  </sheetData>
  <mergeCells count="53">
    <mergeCell ref="I101:I102"/>
    <mergeCell ref="K5:K6"/>
    <mergeCell ref="K53:K54"/>
    <mergeCell ref="F5:F6"/>
    <mergeCell ref="P5:P6"/>
    <mergeCell ref="F53:F54"/>
    <mergeCell ref="P53:P54"/>
    <mergeCell ref="H5:H6"/>
    <mergeCell ref="J5:J6"/>
    <mergeCell ref="G5:G6"/>
    <mergeCell ref="G53:G54"/>
    <mergeCell ref="I5:I6"/>
    <mergeCell ref="I53:I54"/>
    <mergeCell ref="A5:B6"/>
    <mergeCell ref="C5:C6"/>
    <mergeCell ref="D5:D6"/>
    <mergeCell ref="E5:E6"/>
    <mergeCell ref="C53:C54"/>
    <mergeCell ref="D53:D54"/>
    <mergeCell ref="E53:E54"/>
    <mergeCell ref="A46:B46"/>
    <mergeCell ref="W5:X5"/>
    <mergeCell ref="W53:X53"/>
    <mergeCell ref="M5:M6"/>
    <mergeCell ref="N5:N6"/>
    <mergeCell ref="O5:O6"/>
    <mergeCell ref="O53:O54"/>
    <mergeCell ref="T5:T6"/>
    <mergeCell ref="T53:T54"/>
    <mergeCell ref="R5:R6"/>
    <mergeCell ref="R53:R54"/>
    <mergeCell ref="Q5:Q6"/>
    <mergeCell ref="Q53:Q54"/>
    <mergeCell ref="S5:S6"/>
    <mergeCell ref="S53:S54"/>
    <mergeCell ref="U5:U6"/>
    <mergeCell ref="U53:U54"/>
    <mergeCell ref="A142:B142"/>
    <mergeCell ref="J101:J102"/>
    <mergeCell ref="M53:M54"/>
    <mergeCell ref="N53:N54"/>
    <mergeCell ref="M101:M102"/>
    <mergeCell ref="A101:B102"/>
    <mergeCell ref="C101:C102"/>
    <mergeCell ref="D101:D102"/>
    <mergeCell ref="E101:E102"/>
    <mergeCell ref="A53:B54"/>
    <mergeCell ref="A94:B94"/>
    <mergeCell ref="J53:J54"/>
    <mergeCell ref="H53:H54"/>
    <mergeCell ref="H101:H102"/>
    <mergeCell ref="F101:F102"/>
    <mergeCell ref="G101:G10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8" id="{E6F98C94-67CC-4719-934A-D84BF0AD94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M103:M105</xm:sqref>
        </x14:conditionalFormatting>
        <x14:conditionalFormatting xmlns:xm="http://schemas.microsoft.com/office/excel/2006/main">
          <x14:cfRule type="iconSet" priority="26" id="{BB87E9FB-B0E0-4235-AF79-6660D61AA1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M106:M108</xm:sqref>
        </x14:conditionalFormatting>
        <x14:conditionalFormatting xmlns:xm="http://schemas.microsoft.com/office/excel/2006/main">
          <x14:cfRule type="iconSet" priority="25" id="{55239462-DFFC-4EFA-AFBB-819D22BFD1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M109:M111</xm:sqref>
        </x14:conditionalFormatting>
        <x14:conditionalFormatting xmlns:xm="http://schemas.microsoft.com/office/excel/2006/main">
          <x14:cfRule type="iconSet" priority="24" id="{2381B9AA-A1BF-4CCF-B057-5FABB04A6B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M112:M114</xm:sqref>
        </x14:conditionalFormatting>
        <x14:conditionalFormatting xmlns:xm="http://schemas.microsoft.com/office/excel/2006/main">
          <x14:cfRule type="iconSet" priority="23" id="{8A88637D-74DC-46FD-A20C-4D3970E7ED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M115:M117</xm:sqref>
        </x14:conditionalFormatting>
        <x14:conditionalFormatting xmlns:xm="http://schemas.microsoft.com/office/excel/2006/main">
          <x14:cfRule type="iconSet" priority="22" id="{D0081677-52D5-47DD-8C52-A7E95E7B92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M118:M120</xm:sqref>
        </x14:conditionalFormatting>
        <x14:conditionalFormatting xmlns:xm="http://schemas.microsoft.com/office/excel/2006/main">
          <x14:cfRule type="iconSet" priority="21" id="{9756F955-5E15-42B3-8CF7-02F15AC692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M121:M123</xm:sqref>
        </x14:conditionalFormatting>
        <x14:conditionalFormatting xmlns:xm="http://schemas.microsoft.com/office/excel/2006/main">
          <x14:cfRule type="iconSet" priority="20" id="{27FD4812-A3F7-419F-8AAE-A6F979CA34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M124:M126</xm:sqref>
        </x14:conditionalFormatting>
        <x14:conditionalFormatting xmlns:xm="http://schemas.microsoft.com/office/excel/2006/main">
          <x14:cfRule type="iconSet" priority="19" id="{A3EF3470-2124-4ECE-A3C7-4AA8E179E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M127:M129</xm:sqref>
        </x14:conditionalFormatting>
        <x14:conditionalFormatting xmlns:xm="http://schemas.microsoft.com/office/excel/2006/main">
          <x14:cfRule type="iconSet" priority="18" id="{5258FB97-008F-4B74-8B34-121420F87FE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M130:M132</xm:sqref>
        </x14:conditionalFormatting>
        <x14:conditionalFormatting xmlns:xm="http://schemas.microsoft.com/office/excel/2006/main">
          <x14:cfRule type="iconSet" priority="17" id="{927DBC62-7CDE-426A-B214-38431987B7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M133:M135</xm:sqref>
        </x14:conditionalFormatting>
        <x14:conditionalFormatting xmlns:xm="http://schemas.microsoft.com/office/excel/2006/main">
          <x14:cfRule type="iconSet" priority="16" id="{6372F475-02B4-45A3-9B51-6B9A66F476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M136:M138</xm:sqref>
        </x14:conditionalFormatting>
        <x14:conditionalFormatting xmlns:xm="http://schemas.microsoft.com/office/excel/2006/main">
          <x14:cfRule type="iconSet" priority="15" id="{D4BC6856-B432-41DE-A037-FA68CBC86D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M139:M141</xm:sqref>
        </x14:conditionalFormatting>
        <x14:conditionalFormatting xmlns:xm="http://schemas.microsoft.com/office/excel/2006/main">
          <x14:cfRule type="iconSet" priority="27" id="{97B34DEA-A8E5-4E31-8747-44DEC5247E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M142:M144</xm:sqref>
        </x14:conditionalFormatting>
        <x14:conditionalFormatting xmlns:xm="http://schemas.microsoft.com/office/excel/2006/main">
          <x14:cfRule type="iconSet" priority="13" id="{0FDD04AE-028A-4DAE-BEDD-09C3AE7454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W46:W48</xm:sqref>
        </x14:conditionalFormatting>
        <x14:conditionalFormatting xmlns:xm="http://schemas.microsoft.com/office/excel/2006/main">
          <x14:cfRule type="iconSet" priority="41" id="{AA273CAF-4DA2-47BC-9F15-BEF45BC295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W94:W96</xm:sqref>
        </x14:conditionalFormatting>
        <x14:conditionalFormatting xmlns:xm="http://schemas.microsoft.com/office/excel/2006/main">
          <x14:cfRule type="iconSet" priority="14" id="{C0C42ACD-11C2-4A35-9EB1-7CD2286FE9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W7:X9 X46:X48</xm:sqref>
        </x14:conditionalFormatting>
        <x14:conditionalFormatting xmlns:xm="http://schemas.microsoft.com/office/excel/2006/main">
          <x14:cfRule type="iconSet" priority="12" id="{8C66EDAE-385A-4E94-BBF4-E0F24CD79A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W10:X12</xm:sqref>
        </x14:conditionalFormatting>
        <x14:conditionalFormatting xmlns:xm="http://schemas.microsoft.com/office/excel/2006/main">
          <x14:cfRule type="iconSet" priority="11" id="{B657FCFC-94CE-45B7-AB08-C34DC68903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W13:X15</xm:sqref>
        </x14:conditionalFormatting>
        <x14:conditionalFormatting xmlns:xm="http://schemas.microsoft.com/office/excel/2006/main">
          <x14:cfRule type="iconSet" priority="10" id="{B1E64A00-9D0B-4208-BECC-5D0D911F68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W16:X18</xm:sqref>
        </x14:conditionalFormatting>
        <x14:conditionalFormatting xmlns:xm="http://schemas.microsoft.com/office/excel/2006/main">
          <x14:cfRule type="iconSet" priority="9" id="{6F0D42EE-C450-4BB1-B734-BCB32E5CE1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W19:X21</xm:sqref>
        </x14:conditionalFormatting>
        <x14:conditionalFormatting xmlns:xm="http://schemas.microsoft.com/office/excel/2006/main">
          <x14:cfRule type="iconSet" priority="8" id="{D26BCD50-242F-4C76-AEF4-AD2A1A89A0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W22:X24</xm:sqref>
        </x14:conditionalFormatting>
        <x14:conditionalFormatting xmlns:xm="http://schemas.microsoft.com/office/excel/2006/main">
          <x14:cfRule type="iconSet" priority="7" id="{AB143059-B780-4489-B41A-1DA87FC3270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W25:X27</xm:sqref>
        </x14:conditionalFormatting>
        <x14:conditionalFormatting xmlns:xm="http://schemas.microsoft.com/office/excel/2006/main">
          <x14:cfRule type="iconSet" priority="6" id="{9898C0BA-0AE4-4303-AFF2-D485CC6AF1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W28:X30</xm:sqref>
        </x14:conditionalFormatting>
        <x14:conditionalFormatting xmlns:xm="http://schemas.microsoft.com/office/excel/2006/main">
          <x14:cfRule type="iconSet" priority="5" id="{572A7884-803E-4BB1-B17F-4752D47BFA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W31:X33</xm:sqref>
        </x14:conditionalFormatting>
        <x14:conditionalFormatting xmlns:xm="http://schemas.microsoft.com/office/excel/2006/main">
          <x14:cfRule type="iconSet" priority="4" id="{549C8CE6-7C1C-46E1-91FF-658DBC4742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W34:X36</xm:sqref>
        </x14:conditionalFormatting>
        <x14:conditionalFormatting xmlns:xm="http://schemas.microsoft.com/office/excel/2006/main">
          <x14:cfRule type="iconSet" priority="3" id="{D5650724-1717-4BC2-BEDA-8A5E6711270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W37:X39</xm:sqref>
        </x14:conditionalFormatting>
        <x14:conditionalFormatting xmlns:xm="http://schemas.microsoft.com/office/excel/2006/main">
          <x14:cfRule type="iconSet" priority="2" id="{B65113C1-E2D3-49B9-8368-A49FAEFDC09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W40:X42</xm:sqref>
        </x14:conditionalFormatting>
        <x14:conditionalFormatting xmlns:xm="http://schemas.microsoft.com/office/excel/2006/main">
          <x14:cfRule type="iconSet" priority="1" id="{5F461E94-4174-4666-AC43-84DC3BF2F80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W43:X45</xm:sqref>
        </x14:conditionalFormatting>
        <x14:conditionalFormatting xmlns:xm="http://schemas.microsoft.com/office/excel/2006/main">
          <x14:cfRule type="iconSet" priority="42" id="{F2E88448-8DC0-439A-8F0B-907F6BF02F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W55:X57 X94:X96</xm:sqref>
        </x14:conditionalFormatting>
        <x14:conditionalFormatting xmlns:xm="http://schemas.microsoft.com/office/excel/2006/main">
          <x14:cfRule type="iconSet" priority="40" id="{326C8CD9-8C90-4902-BAA7-4FE40BBC0D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W58:X60</xm:sqref>
        </x14:conditionalFormatting>
        <x14:conditionalFormatting xmlns:xm="http://schemas.microsoft.com/office/excel/2006/main">
          <x14:cfRule type="iconSet" priority="39" id="{A3F59114-BB2D-4DB8-91CC-D83DF86C93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W61:X63</xm:sqref>
        </x14:conditionalFormatting>
        <x14:conditionalFormatting xmlns:xm="http://schemas.microsoft.com/office/excel/2006/main">
          <x14:cfRule type="iconSet" priority="38" id="{2EB2552C-A48C-4221-9AB4-7C58ABA230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W64:X66</xm:sqref>
        </x14:conditionalFormatting>
        <x14:conditionalFormatting xmlns:xm="http://schemas.microsoft.com/office/excel/2006/main">
          <x14:cfRule type="iconSet" priority="37" id="{6E925F3C-6511-4499-80F8-2608A3907A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W67:X69</xm:sqref>
        </x14:conditionalFormatting>
        <x14:conditionalFormatting xmlns:xm="http://schemas.microsoft.com/office/excel/2006/main">
          <x14:cfRule type="iconSet" priority="36" id="{23E2DD15-8214-45B1-A93E-EE3A933478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W70:X72</xm:sqref>
        </x14:conditionalFormatting>
        <x14:conditionalFormatting xmlns:xm="http://schemas.microsoft.com/office/excel/2006/main">
          <x14:cfRule type="iconSet" priority="35" id="{66E4F2AE-F3B1-4959-B7FC-0972A3813F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W73:X75</xm:sqref>
        </x14:conditionalFormatting>
        <x14:conditionalFormatting xmlns:xm="http://schemas.microsoft.com/office/excel/2006/main">
          <x14:cfRule type="iconSet" priority="34" id="{6F095901-708F-4488-81D4-539B1139EF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W76:X78</xm:sqref>
        </x14:conditionalFormatting>
        <x14:conditionalFormatting xmlns:xm="http://schemas.microsoft.com/office/excel/2006/main">
          <x14:cfRule type="iconSet" priority="33" id="{000E3292-A1DC-4EF8-9F30-906633E3F6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W79:X81</xm:sqref>
        </x14:conditionalFormatting>
        <x14:conditionalFormatting xmlns:xm="http://schemas.microsoft.com/office/excel/2006/main">
          <x14:cfRule type="iconSet" priority="32" id="{6C431D81-97D9-40AC-98CA-C0E8F4DD66A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W82:X84</xm:sqref>
        </x14:conditionalFormatting>
        <x14:conditionalFormatting xmlns:xm="http://schemas.microsoft.com/office/excel/2006/main">
          <x14:cfRule type="iconSet" priority="31" id="{06E76055-1F52-499A-A02D-6498E4D6E8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W85:X87</xm:sqref>
        </x14:conditionalFormatting>
        <x14:conditionalFormatting xmlns:xm="http://schemas.microsoft.com/office/excel/2006/main">
          <x14:cfRule type="iconSet" priority="30" id="{D7EC5D78-62CC-4852-BE0F-071ED5CA3B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W88:X90</xm:sqref>
        </x14:conditionalFormatting>
        <x14:conditionalFormatting xmlns:xm="http://schemas.microsoft.com/office/excel/2006/main">
          <x14:cfRule type="iconSet" priority="29" id="{46C637AF-D43C-418E-B2DF-567FD6E89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W91:X93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>
    <pageSetUpPr fitToPage="1"/>
  </sheetPr>
  <dimension ref="A1:AA117"/>
  <sheetViews>
    <sheetView showGridLines="0" topLeftCell="J93" zoomScale="97" zoomScaleNormal="97" workbookViewId="0">
      <selection activeCell="M105" sqref="M105"/>
    </sheetView>
  </sheetViews>
  <sheetFormatPr defaultRowHeight="15" x14ac:dyDescent="0.25"/>
  <cols>
    <col min="1" max="1" width="2.85546875" customWidth="1"/>
    <col min="2" max="2" width="23" customWidth="1"/>
    <col min="3" max="5" width="12" customWidth="1"/>
    <col min="6" max="6" width="14.42578125" customWidth="1"/>
    <col min="7" max="8" width="12" customWidth="1"/>
    <col min="9" max="9" width="13.42578125" customWidth="1"/>
    <col min="10" max="10" width="13.5703125" customWidth="1"/>
    <col min="11" max="11" width="12.42578125" customWidth="1"/>
    <col min="12" max="12" width="2.5703125" customWidth="1"/>
    <col min="13" max="14" width="10.28515625" customWidth="1"/>
    <col min="15" max="19" width="11.140625" customWidth="1"/>
    <col min="20" max="21" width="11.7109375" customWidth="1"/>
    <col min="22" max="22" width="2.5703125" customWidth="1"/>
    <col min="23" max="24" width="11.140625" customWidth="1"/>
    <col min="25" max="26" width="10.28515625" customWidth="1"/>
    <col min="27" max="27" width="1.85546875" customWidth="1"/>
    <col min="31" max="31" width="11.5703125" customWidth="1"/>
  </cols>
  <sheetData>
    <row r="1" spans="1:27" x14ac:dyDescent="0.25">
      <c r="A1" s="1" t="s">
        <v>71</v>
      </c>
    </row>
    <row r="2" spans="1:27" x14ac:dyDescent="0.25">
      <c r="A2" s="1"/>
    </row>
    <row r="3" spans="1:27" x14ac:dyDescent="0.25">
      <c r="A3" s="1" t="s">
        <v>21</v>
      </c>
      <c r="M3" s="1" t="s">
        <v>23</v>
      </c>
      <c r="W3" s="1" t="str">
        <f>'7'!W3</f>
        <v>VARIAÇÃO (JAN-DEZ)</v>
      </c>
    </row>
    <row r="4" spans="1:27" ht="15.75" thickBot="1" x14ac:dyDescent="0.3"/>
    <row r="5" spans="1:27" ht="24" customHeight="1" x14ac:dyDescent="0.25">
      <c r="A5" s="420" t="s">
        <v>78</v>
      </c>
      <c r="B5" s="445"/>
      <c r="C5" s="422">
        <v>2016</v>
      </c>
      <c r="D5" s="424">
        <v>2017</v>
      </c>
      <c r="E5" s="424">
        <v>2018</v>
      </c>
      <c r="F5" s="424">
        <v>2019</v>
      </c>
      <c r="G5" s="424">
        <v>2020</v>
      </c>
      <c r="H5" s="424">
        <v>2021</v>
      </c>
      <c r="I5" s="424">
        <v>2022</v>
      </c>
      <c r="J5" s="426">
        <v>2023</v>
      </c>
      <c r="K5" s="457">
        <v>2024</v>
      </c>
      <c r="M5" s="466">
        <v>2016</v>
      </c>
      <c r="N5" s="424">
        <v>2017</v>
      </c>
      <c r="O5" s="424">
        <v>2018</v>
      </c>
      <c r="P5" s="424">
        <v>2019</v>
      </c>
      <c r="Q5" s="424">
        <v>2020</v>
      </c>
      <c r="R5" s="424">
        <v>2021</v>
      </c>
      <c r="S5" s="424">
        <v>2022</v>
      </c>
      <c r="T5" s="426">
        <v>2023</v>
      </c>
      <c r="U5" s="460">
        <v>2024</v>
      </c>
      <c r="W5" s="477" t="s">
        <v>86</v>
      </c>
      <c r="X5" s="478"/>
    </row>
    <row r="6" spans="1:27" ht="20.25" customHeight="1" thickBot="1" x14ac:dyDescent="0.3">
      <c r="A6" s="421"/>
      <c r="B6" s="446"/>
      <c r="C6" s="453"/>
      <c r="D6" s="444"/>
      <c r="E6" s="444"/>
      <c r="F6" s="444"/>
      <c r="G6" s="444"/>
      <c r="H6" s="444"/>
      <c r="I6" s="444"/>
      <c r="J6" s="449"/>
      <c r="K6" s="459"/>
      <c r="M6" s="467"/>
      <c r="N6" s="444"/>
      <c r="O6" s="444"/>
      <c r="P6" s="444"/>
      <c r="Q6" s="444"/>
      <c r="R6" s="444"/>
      <c r="S6" s="444"/>
      <c r="T6" s="449"/>
      <c r="U6" s="461"/>
      <c r="W6" s="127" t="s">
        <v>0</v>
      </c>
      <c r="X6" s="37" t="s">
        <v>37</v>
      </c>
    </row>
    <row r="7" spans="1:27" ht="20.100000000000001" customHeight="1" thickBot="1" x14ac:dyDescent="0.3">
      <c r="A7" s="5" t="s">
        <v>36</v>
      </c>
      <c r="B7" s="6"/>
      <c r="C7" s="12">
        <f>SUM(C8:C16)</f>
        <v>73589682</v>
      </c>
      <c r="D7" s="13">
        <f>SUM(D8:D16)</f>
        <v>80208943</v>
      </c>
      <c r="E7" s="13">
        <f>SUM(E8:E16)</f>
        <v>81369316</v>
      </c>
      <c r="F7" s="13">
        <f>SUM(F8:F16)</f>
        <v>89195523</v>
      </c>
      <c r="G7" s="13">
        <f>SUM(G8:G16)</f>
        <v>49337605</v>
      </c>
      <c r="H7" s="13">
        <v>45824290</v>
      </c>
      <c r="I7" s="13">
        <v>77034374.99500002</v>
      </c>
      <c r="J7" s="13">
        <v>80671338.37999998</v>
      </c>
      <c r="K7" s="170">
        <v>96067381.878000036</v>
      </c>
      <c r="M7" s="131">
        <f t="shared" ref="M7:U7" si="0">C7/C28</f>
        <v>0.28645210339566635</v>
      </c>
      <c r="N7" s="20">
        <f t="shared" si="0"/>
        <v>0.29996382809659872</v>
      </c>
      <c r="O7" s="20">
        <f t="shared" si="0"/>
        <v>0.30810715382130371</v>
      </c>
      <c r="P7" s="20">
        <f t="shared" si="0"/>
        <v>0.32051134028015688</v>
      </c>
      <c r="Q7" s="234">
        <f t="shared" si="0"/>
        <v>0.19675932743408217</v>
      </c>
      <c r="R7" s="234">
        <f t="shared" si="0"/>
        <v>0.17975275068334365</v>
      </c>
      <c r="S7" s="234">
        <f t="shared" si="0"/>
        <v>0.27388011455741762</v>
      </c>
      <c r="T7" s="20">
        <f t="shared" si="0"/>
        <v>0.28699899776264154</v>
      </c>
      <c r="U7" s="215">
        <f t="shared" si="0"/>
        <v>0.33386533336339325</v>
      </c>
      <c r="V7" s="1"/>
      <c r="W7" s="62">
        <f>(K7-J7)/J7</f>
        <v>0.19084899057305141</v>
      </c>
      <c r="X7" s="99">
        <f>(U7-T7)*100</f>
        <v>4.6866335600751707</v>
      </c>
      <c r="AA7" s="1"/>
    </row>
    <row r="8" spans="1:27" ht="20.100000000000001" customHeight="1" x14ac:dyDescent="0.25">
      <c r="A8" s="23"/>
      <c r="B8" s="140" t="s">
        <v>64</v>
      </c>
      <c r="C8" s="9">
        <v>37372619</v>
      </c>
      <c r="D8" s="10">
        <v>38873692</v>
      </c>
      <c r="E8" s="10">
        <v>39446321</v>
      </c>
      <c r="F8" s="34">
        <v>43511718</v>
      </c>
      <c r="G8" s="34">
        <v>24224823</v>
      </c>
      <c r="H8" s="34">
        <v>21788571</v>
      </c>
      <c r="I8" s="34">
        <v>37718870.447000004</v>
      </c>
      <c r="J8" s="10">
        <v>39899418.752999976</v>
      </c>
      <c r="K8" s="156">
        <v>45614066.241999991</v>
      </c>
      <c r="M8" s="75">
        <f t="shared" ref="M8:M16" si="1">C8/$C$7</f>
        <v>0.50785134524701436</v>
      </c>
      <c r="N8" s="17">
        <f t="shared" ref="N8:N16" si="2">D8/$D$7</f>
        <v>0.48465533325878635</v>
      </c>
      <c r="O8" s="17">
        <f t="shared" ref="O8:O16" si="3">E8/$E$7</f>
        <v>0.4847812779942749</v>
      </c>
      <c r="P8" s="36">
        <f t="shared" ref="P8:P16" si="4">F8/$F$7</f>
        <v>0.4878240133195923</v>
      </c>
      <c r="Q8" s="36">
        <f t="shared" ref="Q8:Q16" si="5">G8/$G$7</f>
        <v>0.49100119472763221</v>
      </c>
      <c r="R8" s="36">
        <f t="shared" ref="R8:R16" si="6">H8/$H$7</f>
        <v>0.47548082032476663</v>
      </c>
      <c r="S8" s="36">
        <f t="shared" ref="S8:S16" si="7">I8/$I$7</f>
        <v>0.48963687249293814</v>
      </c>
      <c r="T8" s="17">
        <f t="shared" ref="T8:T16" si="8">J8/$J$7</f>
        <v>0.49459224991477063</v>
      </c>
      <c r="U8" s="76">
        <f t="shared" ref="U8:U16" si="9">K8/$K$7</f>
        <v>0.47481325451262107</v>
      </c>
      <c r="W8" s="105">
        <f t="shared" ref="W8:W38" si="10">(K8-J8)/J8</f>
        <v>0.14322633430769813</v>
      </c>
      <c r="X8" s="106">
        <f t="shared" ref="X8:X38" si="11">(U8-T8)*100</f>
        <v>-1.9778995402149557</v>
      </c>
    </row>
    <row r="9" spans="1:27" ht="20.100000000000001" customHeight="1" x14ac:dyDescent="0.25">
      <c r="A9" s="23"/>
      <c r="B9" s="140" t="s">
        <v>65</v>
      </c>
      <c r="C9" s="9">
        <v>5996156</v>
      </c>
      <c r="D9" s="10">
        <v>7255381</v>
      </c>
      <c r="E9" s="10">
        <v>7833663</v>
      </c>
      <c r="F9" s="34">
        <v>8890691</v>
      </c>
      <c r="G9" s="34">
        <v>4710388</v>
      </c>
      <c r="H9" s="34">
        <v>4870698</v>
      </c>
      <c r="I9" s="34">
        <v>7948123.6699999981</v>
      </c>
      <c r="J9" s="10">
        <v>7776369.1060000006</v>
      </c>
      <c r="K9" s="156">
        <v>8675990.5209999997</v>
      </c>
      <c r="M9" s="75">
        <f t="shared" si="1"/>
        <v>8.1480933699373773E-2</v>
      </c>
      <c r="N9" s="17">
        <f t="shared" si="2"/>
        <v>9.0456010622157176E-2</v>
      </c>
      <c r="O9" s="17">
        <f t="shared" si="3"/>
        <v>9.6272936594428302E-2</v>
      </c>
      <c r="P9" s="36">
        <f t="shared" si="4"/>
        <v>9.967642658477377E-2</v>
      </c>
      <c r="Q9" s="36">
        <f t="shared" si="5"/>
        <v>9.5472571074335696E-2</v>
      </c>
      <c r="R9" s="36">
        <f t="shared" si="6"/>
        <v>0.10629074667605325</v>
      </c>
      <c r="S9" s="36">
        <f t="shared" si="7"/>
        <v>0.10317632447223564</v>
      </c>
      <c r="T9" s="17">
        <f t="shared" si="8"/>
        <v>9.6395687268378286E-2</v>
      </c>
      <c r="U9" s="76">
        <f t="shared" si="9"/>
        <v>9.0311512101141689E-2</v>
      </c>
      <c r="W9" s="141">
        <f t="shared" si="10"/>
        <v>0.11568656306525878</v>
      </c>
      <c r="X9" s="102">
        <f t="shared" si="11"/>
        <v>-0.60841751672365962</v>
      </c>
    </row>
    <row r="10" spans="1:27" ht="20.100000000000001" customHeight="1" x14ac:dyDescent="0.25">
      <c r="A10" s="23"/>
      <c r="B10" s="140" t="s">
        <v>72</v>
      </c>
      <c r="C10" s="9">
        <v>34002</v>
      </c>
      <c r="D10" s="10">
        <v>46873</v>
      </c>
      <c r="E10" s="10">
        <v>70780</v>
      </c>
      <c r="F10" s="34">
        <v>43940</v>
      </c>
      <c r="G10" s="34">
        <v>37473</v>
      </c>
      <c r="H10" s="34">
        <v>26994</v>
      </c>
      <c r="I10" s="34">
        <v>14631.992999999997</v>
      </c>
      <c r="J10" s="10">
        <v>12820.835000000001</v>
      </c>
      <c r="K10" s="156">
        <v>1890.3520000000001</v>
      </c>
      <c r="M10" s="75">
        <f t="shared" si="1"/>
        <v>4.6204847032767449E-4</v>
      </c>
      <c r="N10" s="17">
        <f t="shared" si="2"/>
        <v>5.843862074083186E-4</v>
      </c>
      <c r="O10" s="17">
        <f t="shared" si="3"/>
        <v>8.698610665474932E-4</v>
      </c>
      <c r="P10" s="36">
        <f t="shared" si="4"/>
        <v>4.9262562202813701E-4</v>
      </c>
      <c r="Q10" s="36">
        <f t="shared" si="5"/>
        <v>7.595220724637931E-4</v>
      </c>
      <c r="R10" s="36">
        <f t="shared" si="6"/>
        <v>5.8907623009543631E-4</v>
      </c>
      <c r="S10" s="36">
        <f t="shared" si="7"/>
        <v>1.8994108800064516E-4</v>
      </c>
      <c r="T10" s="17">
        <f t="shared" si="8"/>
        <v>1.5892676702111762E-4</v>
      </c>
      <c r="U10" s="76">
        <f t="shared" si="9"/>
        <v>1.9677355238020713E-5</v>
      </c>
      <c r="W10" s="141">
        <f t="shared" si="10"/>
        <v>-0.85255624926145601</v>
      </c>
      <c r="X10" s="102">
        <f t="shared" si="11"/>
        <v>-1.3924941178309691E-2</v>
      </c>
      <c r="AA10" s="1"/>
    </row>
    <row r="11" spans="1:27" ht="20.100000000000001" customHeight="1" x14ac:dyDescent="0.25">
      <c r="A11" s="23"/>
      <c r="B11" s="140" t="s">
        <v>66</v>
      </c>
      <c r="C11" s="9">
        <v>27432812</v>
      </c>
      <c r="D11" s="10">
        <v>30749453</v>
      </c>
      <c r="E11" s="10">
        <v>30888329</v>
      </c>
      <c r="F11" s="34">
        <v>33714237</v>
      </c>
      <c r="G11" s="34">
        <v>18372080</v>
      </c>
      <c r="H11" s="34">
        <v>17489523</v>
      </c>
      <c r="I11" s="34">
        <v>28589938.330000009</v>
      </c>
      <c r="J11" s="10">
        <v>29564255.964000005</v>
      </c>
      <c r="K11" s="156">
        <v>38734429.210000046</v>
      </c>
      <c r="M11" s="75">
        <f t="shared" si="1"/>
        <v>0.37278068411818926</v>
      </c>
      <c r="N11" s="17">
        <f t="shared" si="2"/>
        <v>0.38336688964969906</v>
      </c>
      <c r="O11" s="17">
        <f t="shared" si="3"/>
        <v>0.37960659519369683</v>
      </c>
      <c r="P11" s="36">
        <f t="shared" si="4"/>
        <v>0.37798126930653236</v>
      </c>
      <c r="Q11" s="36">
        <f t="shared" si="5"/>
        <v>0.37237478389962381</v>
      </c>
      <c r="R11" s="36">
        <f t="shared" si="6"/>
        <v>0.38166489868146347</v>
      </c>
      <c r="S11" s="36">
        <f t="shared" si="7"/>
        <v>0.37113221638853644</v>
      </c>
      <c r="T11" s="17">
        <f t="shared" si="8"/>
        <v>0.36647781675244362</v>
      </c>
      <c r="U11" s="76">
        <f t="shared" si="9"/>
        <v>0.40320063327207678</v>
      </c>
      <c r="W11" s="141">
        <f t="shared" si="10"/>
        <v>0.31017771112408293</v>
      </c>
      <c r="X11" s="102">
        <f t="shared" si="11"/>
        <v>3.6722816519633161</v>
      </c>
    </row>
    <row r="12" spans="1:27" ht="20.100000000000001" customHeight="1" x14ac:dyDescent="0.25">
      <c r="A12" s="23"/>
      <c r="B12" t="s">
        <v>67</v>
      </c>
      <c r="C12" s="9">
        <v>2421840</v>
      </c>
      <c r="D12" s="10">
        <v>3115619</v>
      </c>
      <c r="E12" s="10">
        <v>2990272</v>
      </c>
      <c r="F12" s="34">
        <v>2675500</v>
      </c>
      <c r="G12" s="34">
        <v>1749341</v>
      </c>
      <c r="H12" s="34">
        <v>1424798</v>
      </c>
      <c r="I12" s="34">
        <v>2405405.6720000017</v>
      </c>
      <c r="J12" s="10">
        <v>3011878.0789999994</v>
      </c>
      <c r="K12" s="156">
        <v>2635371.8309999998</v>
      </c>
      <c r="M12" s="75">
        <f t="shared" si="1"/>
        <v>3.2910048449455186E-2</v>
      </c>
      <c r="N12" s="17">
        <f t="shared" si="2"/>
        <v>3.8843785785831884E-2</v>
      </c>
      <c r="O12" s="17">
        <f t="shared" si="3"/>
        <v>3.6749381056613524E-2</v>
      </c>
      <c r="P12" s="36">
        <f t="shared" si="4"/>
        <v>2.9995900130548033E-2</v>
      </c>
      <c r="Q12" s="36">
        <f t="shared" si="5"/>
        <v>3.5456544759316956E-2</v>
      </c>
      <c r="R12" s="36">
        <f t="shared" si="6"/>
        <v>3.1092636678058734E-2</v>
      </c>
      <c r="S12" s="36">
        <f t="shared" si="7"/>
        <v>3.1225094928804532E-2</v>
      </c>
      <c r="T12" s="17">
        <f t="shared" si="8"/>
        <v>3.7335169336259626E-2</v>
      </c>
      <c r="U12" s="76">
        <f t="shared" si="9"/>
        <v>2.7432535158986304E-2</v>
      </c>
      <c r="W12" s="141">
        <f t="shared" si="10"/>
        <v>-0.12500713446043835</v>
      </c>
      <c r="X12" s="102">
        <f t="shared" si="11"/>
        <v>-0.99026341772733217</v>
      </c>
    </row>
    <row r="13" spans="1:27" ht="20.100000000000001" customHeight="1" x14ac:dyDescent="0.25">
      <c r="A13" s="23"/>
      <c r="B13" s="140" t="s">
        <v>81</v>
      </c>
      <c r="C13" s="9">
        <v>0</v>
      </c>
      <c r="D13" s="10">
        <v>0</v>
      </c>
      <c r="E13" s="10">
        <v>0</v>
      </c>
      <c r="F13" s="34">
        <v>0</v>
      </c>
      <c r="G13" s="34">
        <v>0</v>
      </c>
      <c r="H13" s="34">
        <v>6760</v>
      </c>
      <c r="I13" s="34">
        <v>5641.3560000000007</v>
      </c>
      <c r="J13" s="10">
        <v>7820.6030000000001</v>
      </c>
      <c r="K13" s="156">
        <v>6696.1769999999997</v>
      </c>
      <c r="M13" s="75">
        <f t="shared" si="1"/>
        <v>0</v>
      </c>
      <c r="N13" s="17">
        <f t="shared" si="2"/>
        <v>0</v>
      </c>
      <c r="O13" s="17">
        <f t="shared" si="3"/>
        <v>0</v>
      </c>
      <c r="P13" s="36">
        <f t="shared" si="4"/>
        <v>0</v>
      </c>
      <c r="Q13" s="36">
        <f t="shared" si="5"/>
        <v>0</v>
      </c>
      <c r="R13" s="36">
        <f t="shared" si="6"/>
        <v>1.4752001613118284E-4</v>
      </c>
      <c r="S13" s="36">
        <f t="shared" si="7"/>
        <v>7.3231670930881928E-5</v>
      </c>
      <c r="T13" s="17">
        <f t="shared" si="8"/>
        <v>9.694400957080045E-5</v>
      </c>
      <c r="U13" s="76">
        <f t="shared" si="9"/>
        <v>6.9702919649707466E-5</v>
      </c>
      <c r="W13" s="141">
        <f t="shared" si="10"/>
        <v>-0.14377740437661909</v>
      </c>
      <c r="X13" s="102">
        <f t="shared" si="11"/>
        <v>-2.7241089921092986E-3</v>
      </c>
    </row>
    <row r="14" spans="1:27" ht="20.100000000000001" customHeight="1" x14ac:dyDescent="0.25">
      <c r="A14" s="23"/>
      <c r="B14" t="s">
        <v>68</v>
      </c>
      <c r="C14" s="9">
        <v>0</v>
      </c>
      <c r="D14" s="10">
        <v>0</v>
      </c>
      <c r="E14" s="10">
        <v>0</v>
      </c>
      <c r="F14" s="34">
        <v>1164</v>
      </c>
      <c r="G14" s="34">
        <v>537</v>
      </c>
      <c r="H14" s="34">
        <v>0</v>
      </c>
      <c r="I14" s="34"/>
      <c r="J14" s="10">
        <v>296.35500000000002</v>
      </c>
      <c r="K14" s="156">
        <v>2479.4070000000002</v>
      </c>
      <c r="M14" s="75">
        <f t="shared" si="1"/>
        <v>0</v>
      </c>
      <c r="N14" s="17">
        <f t="shared" si="2"/>
        <v>0</v>
      </c>
      <c r="O14" s="17">
        <f t="shared" si="3"/>
        <v>0</v>
      </c>
      <c r="P14" s="36">
        <f t="shared" si="4"/>
        <v>1.3049982340481371E-5</v>
      </c>
      <c r="Q14" s="36">
        <f t="shared" si="5"/>
        <v>1.0884192696422942E-5</v>
      </c>
      <c r="R14" s="36">
        <f t="shared" si="6"/>
        <v>0</v>
      </c>
      <c r="S14" s="36">
        <f t="shared" si="7"/>
        <v>0</v>
      </c>
      <c r="T14" s="17">
        <f t="shared" si="8"/>
        <v>3.6736095613541014E-6</v>
      </c>
      <c r="U14" s="76">
        <f t="shared" si="9"/>
        <v>2.5809041024441598E-5</v>
      </c>
      <c r="W14" s="141">
        <f t="shared" si="10"/>
        <v>7.3663410436807206</v>
      </c>
      <c r="X14" s="102">
        <f t="shared" si="11"/>
        <v>2.2135431463087499E-3</v>
      </c>
      <c r="AA14" s="1"/>
    </row>
    <row r="15" spans="1:27" ht="20.100000000000001" customHeight="1" x14ac:dyDescent="0.25">
      <c r="A15" s="23"/>
      <c r="B15" t="s">
        <v>69</v>
      </c>
      <c r="C15" s="9">
        <v>0</v>
      </c>
      <c r="D15" s="10">
        <v>0</v>
      </c>
      <c r="E15" s="10">
        <v>0</v>
      </c>
      <c r="F15" s="34">
        <v>0</v>
      </c>
      <c r="G15" s="34">
        <v>0</v>
      </c>
      <c r="H15" s="34">
        <v>0</v>
      </c>
      <c r="I15" s="34"/>
      <c r="J15" s="10"/>
      <c r="K15" s="156"/>
      <c r="M15" s="75">
        <f t="shared" si="1"/>
        <v>0</v>
      </c>
      <c r="N15" s="17">
        <f t="shared" si="2"/>
        <v>0</v>
      </c>
      <c r="O15" s="17">
        <f t="shared" si="3"/>
        <v>0</v>
      </c>
      <c r="P15" s="36">
        <f t="shared" si="4"/>
        <v>0</v>
      </c>
      <c r="Q15" s="36">
        <f t="shared" si="5"/>
        <v>0</v>
      </c>
      <c r="R15" s="36">
        <f t="shared" si="6"/>
        <v>0</v>
      </c>
      <c r="S15" s="36">
        <f t="shared" si="7"/>
        <v>0</v>
      </c>
      <c r="T15" s="17">
        <f t="shared" si="8"/>
        <v>0</v>
      </c>
      <c r="U15" s="76">
        <f t="shared" si="9"/>
        <v>0</v>
      </c>
      <c r="W15" s="141"/>
      <c r="X15" s="102">
        <f t="shared" si="11"/>
        <v>0</v>
      </c>
    </row>
    <row r="16" spans="1:27" ht="20.100000000000001" customHeight="1" thickBot="1" x14ac:dyDescent="0.3">
      <c r="A16" s="23"/>
      <c r="B16" t="s">
        <v>70</v>
      </c>
      <c r="C16" s="9">
        <v>332253</v>
      </c>
      <c r="D16" s="10">
        <v>167925</v>
      </c>
      <c r="E16" s="10">
        <v>139951</v>
      </c>
      <c r="F16" s="34">
        <v>358273</v>
      </c>
      <c r="G16" s="34">
        <v>242963</v>
      </c>
      <c r="H16" s="34">
        <v>216946</v>
      </c>
      <c r="I16" s="34">
        <v>351763.527</v>
      </c>
      <c r="J16" s="10">
        <v>398478.68499999994</v>
      </c>
      <c r="K16" s="156">
        <v>396458.13800000009</v>
      </c>
      <c r="M16" s="75">
        <f t="shared" si="1"/>
        <v>4.5149400156396929E-3</v>
      </c>
      <c r="N16" s="17">
        <f t="shared" si="2"/>
        <v>2.093594476117208E-3</v>
      </c>
      <c r="O16" s="17">
        <f t="shared" si="3"/>
        <v>1.7199480944389406E-3</v>
      </c>
      <c r="P16" s="36">
        <f t="shared" si="4"/>
        <v>4.0167150541849505E-3</v>
      </c>
      <c r="Q16" s="36">
        <f t="shared" si="5"/>
        <v>4.9244992739311119E-3</v>
      </c>
      <c r="R16" s="36">
        <f t="shared" si="6"/>
        <v>4.7343013934313003E-3</v>
      </c>
      <c r="S16" s="36">
        <f t="shared" si="7"/>
        <v>4.566318958553652E-3</v>
      </c>
      <c r="T16" s="17">
        <f t="shared" si="8"/>
        <v>4.9395323419945975E-3</v>
      </c>
      <c r="U16" s="76">
        <f t="shared" si="9"/>
        <v>4.1268756392620213E-3</v>
      </c>
      <c r="W16" s="141">
        <f t="shared" si="10"/>
        <v>-5.070652649839592E-3</v>
      </c>
      <c r="X16" s="102">
        <f t="shared" si="11"/>
        <v>-8.1265670273257623E-2</v>
      </c>
    </row>
    <row r="17" spans="1:27" ht="20.100000000000001" customHeight="1" thickBot="1" x14ac:dyDescent="0.3">
      <c r="A17" s="5" t="s">
        <v>35</v>
      </c>
      <c r="B17" s="6"/>
      <c r="C17" s="12">
        <f>SUM(C18:C27)</f>
        <v>183310795</v>
      </c>
      <c r="D17" s="13">
        <f>SUM(D18:D27)</f>
        <v>187186441</v>
      </c>
      <c r="E17" s="13">
        <f t="shared" ref="E17:G17" si="12">SUM(E18:E27)</f>
        <v>182724896</v>
      </c>
      <c r="F17" s="13">
        <f t="shared" si="12"/>
        <v>189095794</v>
      </c>
      <c r="G17" s="13">
        <f t="shared" si="12"/>
        <v>201413430</v>
      </c>
      <c r="H17" s="13">
        <v>209105272</v>
      </c>
      <c r="I17" s="13">
        <v>204236045.52999997</v>
      </c>
      <c r="J17" s="13">
        <v>200414445.92199981</v>
      </c>
      <c r="K17" s="155">
        <v>191675526.04900002</v>
      </c>
      <c r="M17" s="131">
        <f t="shared" ref="M17:U17" si="13">C17/C28</f>
        <v>0.71354789660433371</v>
      </c>
      <c r="N17" s="20">
        <f t="shared" si="13"/>
        <v>0.70003617190340128</v>
      </c>
      <c r="O17" s="20">
        <f t="shared" si="13"/>
        <v>0.69189284617869629</v>
      </c>
      <c r="P17" s="20">
        <f t="shared" si="13"/>
        <v>0.67948865971984318</v>
      </c>
      <c r="Q17" s="234">
        <f t="shared" si="13"/>
        <v>0.8032406725659178</v>
      </c>
      <c r="R17" s="234">
        <f t="shared" si="13"/>
        <v>0.82024724931665638</v>
      </c>
      <c r="S17" s="234">
        <f t="shared" si="13"/>
        <v>0.72611988544258244</v>
      </c>
      <c r="T17" s="20">
        <f t="shared" si="13"/>
        <v>0.71300100223735841</v>
      </c>
      <c r="U17" s="215">
        <f t="shared" si="13"/>
        <v>0.66613466663660681</v>
      </c>
      <c r="V17" s="1"/>
      <c r="W17" s="62">
        <f t="shared" si="10"/>
        <v>-4.3604241364920998E-2</v>
      </c>
      <c r="X17" s="99">
        <f t="shared" si="11"/>
        <v>-4.6866335600751601</v>
      </c>
      <c r="AA17" s="25"/>
    </row>
    <row r="18" spans="1:27" ht="20.100000000000001" customHeight="1" x14ac:dyDescent="0.25">
      <c r="A18" s="23"/>
      <c r="B18" t="s">
        <v>64</v>
      </c>
      <c r="C18" s="9">
        <v>63208159</v>
      </c>
      <c r="D18" s="10">
        <v>65750811</v>
      </c>
      <c r="E18" s="10">
        <v>62925601</v>
      </c>
      <c r="F18" s="34">
        <v>68442945</v>
      </c>
      <c r="G18" s="34">
        <v>75276705</v>
      </c>
      <c r="H18" s="34">
        <v>74756891</v>
      </c>
      <c r="I18" s="34">
        <v>71442444.871999964</v>
      </c>
      <c r="J18" s="10">
        <v>69341955.905000016</v>
      </c>
      <c r="K18" s="156">
        <v>65641066.912000075</v>
      </c>
      <c r="M18" s="75">
        <f t="shared" ref="M18:M27" si="14">C18/$C$17</f>
        <v>0.34481416656340397</v>
      </c>
      <c r="N18" s="17">
        <f t="shared" ref="N18:N27" si="15">D18/$D$17</f>
        <v>0.35125840658512225</v>
      </c>
      <c r="O18" s="17">
        <f t="shared" ref="O18:O27" si="16">E18/$E$17</f>
        <v>0.34437343994985775</v>
      </c>
      <c r="P18" s="36">
        <f t="shared" ref="P18:P27" si="17">F18/$F$17</f>
        <v>0.36194853175845887</v>
      </c>
      <c r="Q18" s="36">
        <f t="shared" ref="Q18:Q27" si="18">G18/$G$17</f>
        <v>0.37374223258101508</v>
      </c>
      <c r="R18" s="36">
        <f t="shared" ref="R18:R27" si="19">H18/$H$17</f>
        <v>0.35750839892740727</v>
      </c>
      <c r="S18" s="36">
        <f t="shared" ref="S18:S27" si="20">I18/$I$17</f>
        <v>0.34980331060858633</v>
      </c>
      <c r="T18" s="17">
        <f t="shared" ref="T18:T27" si="21">J18/$J$17</f>
        <v>0.34599280299378976</v>
      </c>
      <c r="U18" s="76">
        <f t="shared" ref="U18:U27" si="22">K18/$K$17</f>
        <v>0.34245930226490973</v>
      </c>
      <c r="W18" s="105">
        <f t="shared" si="10"/>
        <v>-5.3371569127214115E-2</v>
      </c>
      <c r="X18" s="106">
        <f t="shared" si="11"/>
        <v>-0.35335007288800346</v>
      </c>
      <c r="AA18" s="2"/>
    </row>
    <row r="19" spans="1:27" ht="20.100000000000001" customHeight="1" x14ac:dyDescent="0.25">
      <c r="A19" s="23"/>
      <c r="B19" t="s">
        <v>65</v>
      </c>
      <c r="C19" s="9">
        <v>56768</v>
      </c>
      <c r="D19" s="10">
        <v>44015</v>
      </c>
      <c r="E19" s="10">
        <v>22043</v>
      </c>
      <c r="F19" s="34">
        <v>50944</v>
      </c>
      <c r="G19" s="34">
        <v>44500</v>
      </c>
      <c r="H19" s="34">
        <v>23703</v>
      </c>
      <c r="I19" s="34">
        <v>293499.55899999983</v>
      </c>
      <c r="J19" s="10">
        <v>214368.47399999999</v>
      </c>
      <c r="K19" s="156">
        <v>264078.04499999993</v>
      </c>
      <c r="M19" s="75">
        <f t="shared" si="14"/>
        <v>3.0968170750664194E-4</v>
      </c>
      <c r="N19" s="17">
        <f t="shared" si="15"/>
        <v>2.3513989456105957E-4</v>
      </c>
      <c r="O19" s="17">
        <f t="shared" si="16"/>
        <v>1.2063490242730799E-4</v>
      </c>
      <c r="P19" s="36">
        <f t="shared" si="17"/>
        <v>2.6940842481139478E-4</v>
      </c>
      <c r="Q19" s="36">
        <f t="shared" si="18"/>
        <v>2.2093859381670824E-4</v>
      </c>
      <c r="R19" s="36">
        <f t="shared" si="19"/>
        <v>1.1335438735375356E-4</v>
      </c>
      <c r="S19" s="36">
        <f t="shared" si="20"/>
        <v>1.4370605259143056E-3</v>
      </c>
      <c r="T19" s="17">
        <f t="shared" si="21"/>
        <v>1.0696258596220704E-3</v>
      </c>
      <c r="U19" s="76">
        <f t="shared" si="22"/>
        <v>1.3777348128028138E-3</v>
      </c>
      <c r="W19" s="141">
        <f t="shared" si="10"/>
        <v>0.23188843990184835</v>
      </c>
      <c r="X19" s="102">
        <f t="shared" si="11"/>
        <v>3.0810895318074339E-2</v>
      </c>
      <c r="AA19" s="2"/>
    </row>
    <row r="20" spans="1:27" ht="20.100000000000001" customHeight="1" x14ac:dyDescent="0.25">
      <c r="A20" s="23"/>
      <c r="B20" t="s">
        <v>72</v>
      </c>
      <c r="C20" s="9">
        <v>0</v>
      </c>
      <c r="D20" s="10">
        <v>0</v>
      </c>
      <c r="E20" s="10">
        <v>0</v>
      </c>
      <c r="F20" s="34">
        <v>194</v>
      </c>
      <c r="G20" s="34">
        <v>2024</v>
      </c>
      <c r="H20" s="34">
        <v>142</v>
      </c>
      <c r="I20" s="34"/>
      <c r="J20" s="10"/>
      <c r="K20" s="156"/>
      <c r="M20" s="75">
        <f t="shared" si="14"/>
        <v>0</v>
      </c>
      <c r="N20" s="17">
        <f t="shared" si="15"/>
        <v>0</v>
      </c>
      <c r="O20" s="17">
        <f t="shared" si="16"/>
        <v>0</v>
      </c>
      <c r="P20" s="36">
        <f t="shared" si="17"/>
        <v>1.0259350348109805E-6</v>
      </c>
      <c r="Q20" s="36">
        <f t="shared" si="18"/>
        <v>1.0048982334494775E-5</v>
      </c>
      <c r="R20" s="36">
        <f t="shared" si="19"/>
        <v>6.7908378704100777E-7</v>
      </c>
      <c r="S20" s="36">
        <f t="shared" si="20"/>
        <v>0</v>
      </c>
      <c r="T20" s="17">
        <f t="shared" si="21"/>
        <v>0</v>
      </c>
      <c r="U20" s="76">
        <f t="shared" si="22"/>
        <v>0</v>
      </c>
      <c r="W20" s="141"/>
      <c r="X20" s="102">
        <f t="shared" si="11"/>
        <v>0</v>
      </c>
      <c r="AA20" s="25"/>
    </row>
    <row r="21" spans="1:27" ht="20.100000000000001" customHeight="1" x14ac:dyDescent="0.25">
      <c r="A21" s="23"/>
      <c r="B21" t="s">
        <v>66</v>
      </c>
      <c r="C21" s="9">
        <v>90178750</v>
      </c>
      <c r="D21" s="10">
        <v>92438841</v>
      </c>
      <c r="E21" s="10">
        <v>93287385</v>
      </c>
      <c r="F21" s="34">
        <v>95011875</v>
      </c>
      <c r="G21" s="34">
        <v>98720523</v>
      </c>
      <c r="H21" s="34">
        <v>105986244</v>
      </c>
      <c r="I21" s="34">
        <v>105363400.17900001</v>
      </c>
      <c r="J21" s="10">
        <v>103750554.8719998</v>
      </c>
      <c r="K21" s="156">
        <v>101263675.82299997</v>
      </c>
      <c r="M21" s="75">
        <f t="shared" si="14"/>
        <v>0.49194456878548803</v>
      </c>
      <c r="N21" s="17">
        <f t="shared" si="15"/>
        <v>0.49383299616236626</v>
      </c>
      <c r="O21" s="17">
        <f t="shared" si="16"/>
        <v>0.51053461811793832</v>
      </c>
      <c r="P21" s="36">
        <f t="shared" si="17"/>
        <v>0.50245366642052336</v>
      </c>
      <c r="Q21" s="36">
        <f t="shared" si="18"/>
        <v>0.49013873106674166</v>
      </c>
      <c r="R21" s="36">
        <f t="shared" si="19"/>
        <v>0.50685591513924144</v>
      </c>
      <c r="S21" s="36">
        <f t="shared" si="20"/>
        <v>0.51589032634067189</v>
      </c>
      <c r="T21" s="17">
        <f t="shared" si="21"/>
        <v>0.51768002248889256</v>
      </c>
      <c r="U21" s="76">
        <f t="shared" si="22"/>
        <v>0.5283078017853613</v>
      </c>
      <c r="W21" s="141">
        <f t="shared" si="10"/>
        <v>-2.3969790350210358E-2</v>
      </c>
      <c r="X21" s="102">
        <f t="shared" si="11"/>
        <v>1.0627779296468742</v>
      </c>
      <c r="AA21" s="2"/>
    </row>
    <row r="22" spans="1:27" ht="20.100000000000001" customHeight="1" x14ac:dyDescent="0.25">
      <c r="A22" s="23"/>
      <c r="B22" t="s">
        <v>67</v>
      </c>
      <c r="C22" s="9">
        <v>4165670</v>
      </c>
      <c r="D22" s="10">
        <v>4672073</v>
      </c>
      <c r="E22" s="10">
        <v>3977355</v>
      </c>
      <c r="F22" s="34">
        <v>3743966</v>
      </c>
      <c r="G22" s="34">
        <v>4230134</v>
      </c>
      <c r="H22" s="34">
        <v>4582037</v>
      </c>
      <c r="I22" s="34">
        <v>4152545.3280000011</v>
      </c>
      <c r="J22" s="10">
        <v>4009218.3360000006</v>
      </c>
      <c r="K22" s="156">
        <v>4089129.9019999998</v>
      </c>
      <c r="M22" s="75">
        <f t="shared" si="14"/>
        <v>2.2724630047019325E-2</v>
      </c>
      <c r="N22" s="17">
        <f t="shared" si="15"/>
        <v>2.4959462742282706E-2</v>
      </c>
      <c r="O22" s="17">
        <f t="shared" si="16"/>
        <v>2.1766902524328158E-2</v>
      </c>
      <c r="P22" s="36">
        <f t="shared" si="17"/>
        <v>1.9799308703820243E-2</v>
      </c>
      <c r="Q22" s="36">
        <f t="shared" si="18"/>
        <v>2.1002243991376346E-2</v>
      </c>
      <c r="R22" s="36">
        <f t="shared" si="19"/>
        <v>2.1912584776915621E-2</v>
      </c>
      <c r="S22" s="36">
        <f t="shared" si="20"/>
        <v>2.0332088379521818E-2</v>
      </c>
      <c r="T22" s="17">
        <f t="shared" si="21"/>
        <v>2.0004637477881042E-2</v>
      </c>
      <c r="U22" s="76">
        <f t="shared" si="22"/>
        <v>2.1333604692727711E-2</v>
      </c>
      <c r="W22" s="141">
        <f t="shared" si="10"/>
        <v>1.9931956631657779E-2</v>
      </c>
      <c r="X22" s="102">
        <f t="shared" si="11"/>
        <v>0.13289672148466686</v>
      </c>
      <c r="AA22" s="2"/>
    </row>
    <row r="23" spans="1:27" ht="20.100000000000001" customHeight="1" x14ac:dyDescent="0.25">
      <c r="A23" s="23"/>
      <c r="B23" t="s">
        <v>81</v>
      </c>
      <c r="C23" s="9">
        <v>0</v>
      </c>
      <c r="D23" s="10">
        <v>0</v>
      </c>
      <c r="E23" s="10">
        <v>0</v>
      </c>
      <c r="F23" s="34">
        <v>0</v>
      </c>
      <c r="G23" s="34">
        <v>0</v>
      </c>
      <c r="H23" s="34">
        <v>18648</v>
      </c>
      <c r="I23" s="34">
        <v>44621.919999999998</v>
      </c>
      <c r="J23" s="10">
        <v>22618.706000000002</v>
      </c>
      <c r="K23" s="156">
        <v>21069.529999999992</v>
      </c>
      <c r="M23" s="75">
        <f t="shared" si="14"/>
        <v>0</v>
      </c>
      <c r="N23" s="17">
        <f t="shared" si="15"/>
        <v>0</v>
      </c>
      <c r="O23" s="17">
        <f t="shared" si="16"/>
        <v>0</v>
      </c>
      <c r="P23" s="36">
        <f t="shared" si="17"/>
        <v>0</v>
      </c>
      <c r="Q23" s="36">
        <f t="shared" si="18"/>
        <v>0</v>
      </c>
      <c r="R23" s="36">
        <f t="shared" si="19"/>
        <v>8.9179960991131772E-5</v>
      </c>
      <c r="S23" s="36">
        <f t="shared" si="20"/>
        <v>2.1848209939731496E-4</v>
      </c>
      <c r="T23" s="17">
        <f t="shared" si="21"/>
        <v>1.1285965887310877E-4</v>
      </c>
      <c r="U23" s="76">
        <f t="shared" si="22"/>
        <v>1.0992290165732357E-4</v>
      </c>
      <c r="W23" s="141">
        <f t="shared" si="10"/>
        <v>-6.8490920744980296E-2</v>
      </c>
      <c r="X23" s="102">
        <f t="shared" si="11"/>
        <v>-2.9367572157851918E-4</v>
      </c>
      <c r="AA23" s="2"/>
    </row>
    <row r="24" spans="1:27" ht="20.100000000000001" customHeight="1" x14ac:dyDescent="0.25">
      <c r="A24" s="23"/>
      <c r="B24" t="s">
        <v>68</v>
      </c>
      <c r="C24" s="9">
        <v>0</v>
      </c>
      <c r="D24" s="10">
        <v>0</v>
      </c>
      <c r="E24" s="10">
        <v>266</v>
      </c>
      <c r="F24" s="34">
        <v>221</v>
      </c>
      <c r="G24" s="34">
        <v>39</v>
      </c>
      <c r="H24" s="34">
        <v>1021</v>
      </c>
      <c r="I24" s="34">
        <v>1179.998</v>
      </c>
      <c r="J24" s="10">
        <v>6268.2449999999999</v>
      </c>
      <c r="K24" s="156">
        <v>12791.785</v>
      </c>
      <c r="M24" s="75">
        <f t="shared" si="14"/>
        <v>0</v>
      </c>
      <c r="N24" s="17">
        <f t="shared" si="15"/>
        <v>0</v>
      </c>
      <c r="O24" s="17">
        <f t="shared" si="16"/>
        <v>1.455740327798572E-6</v>
      </c>
      <c r="P24" s="36">
        <f t="shared" si="17"/>
        <v>1.1687198076970449E-6</v>
      </c>
      <c r="Q24" s="36">
        <f t="shared" si="18"/>
        <v>1.9363157660340723E-7</v>
      </c>
      <c r="R24" s="36">
        <f t="shared" si="19"/>
        <v>4.8827080744286547E-6</v>
      </c>
      <c r="S24" s="36">
        <f t="shared" si="20"/>
        <v>5.7776187202306146E-6</v>
      </c>
      <c r="T24" s="17">
        <f t="shared" si="21"/>
        <v>3.1276413090698892E-5</v>
      </c>
      <c r="U24" s="76">
        <f t="shared" si="22"/>
        <v>6.6736663066362998E-5</v>
      </c>
      <c r="W24" s="141">
        <f t="shared" si="10"/>
        <v>1.0407283059293311</v>
      </c>
      <c r="X24" s="102">
        <f t="shared" si="11"/>
        <v>3.5460249975664106E-3</v>
      </c>
      <c r="AA24" s="25"/>
    </row>
    <row r="25" spans="1:27" ht="20.100000000000001" customHeight="1" x14ac:dyDescent="0.25">
      <c r="A25" s="23"/>
      <c r="B25" t="s">
        <v>82</v>
      </c>
      <c r="C25" s="9">
        <v>0</v>
      </c>
      <c r="D25" s="10">
        <v>0</v>
      </c>
      <c r="E25" s="10">
        <v>0</v>
      </c>
      <c r="F25" s="34">
        <v>0</v>
      </c>
      <c r="G25" s="34">
        <v>0</v>
      </c>
      <c r="H25" s="34">
        <v>11794</v>
      </c>
      <c r="I25" s="34">
        <v>32907.975999999995</v>
      </c>
      <c r="J25" s="10">
        <v>16635.636000000002</v>
      </c>
      <c r="K25" s="156">
        <v>789.7139999999996</v>
      </c>
      <c r="M25" s="75">
        <f t="shared" si="14"/>
        <v>0</v>
      </c>
      <c r="N25" s="17">
        <f t="shared" si="15"/>
        <v>0</v>
      </c>
      <c r="O25" s="17">
        <f t="shared" si="16"/>
        <v>0</v>
      </c>
      <c r="P25" s="36">
        <f t="shared" si="17"/>
        <v>0</v>
      </c>
      <c r="Q25" s="36">
        <f t="shared" si="18"/>
        <v>0</v>
      </c>
      <c r="R25" s="36">
        <f t="shared" si="19"/>
        <v>5.6402212565927079E-5</v>
      </c>
      <c r="S25" s="36">
        <f t="shared" si="20"/>
        <v>1.6112716986172837E-4</v>
      </c>
      <c r="T25" s="17">
        <f t="shared" si="21"/>
        <v>8.3006172152253429E-5</v>
      </c>
      <c r="U25" s="76">
        <f t="shared" si="22"/>
        <v>4.1200565157083055E-6</v>
      </c>
      <c r="W25" s="141">
        <f t="shared" si="10"/>
        <v>-0.95252877617663667</v>
      </c>
      <c r="X25" s="102">
        <f t="shared" si="11"/>
        <v>-7.8886115636545122E-3</v>
      </c>
      <c r="AA25" s="25"/>
    </row>
    <row r="26" spans="1:27" ht="20.100000000000001" customHeight="1" x14ac:dyDescent="0.25">
      <c r="A26" s="23"/>
      <c r="B26" t="s">
        <v>69</v>
      </c>
      <c r="C26" s="9">
        <v>0</v>
      </c>
      <c r="D26" s="10">
        <v>24</v>
      </c>
      <c r="E26" s="10">
        <v>29</v>
      </c>
      <c r="F26" s="34">
        <v>22</v>
      </c>
      <c r="G26" s="34">
        <v>0</v>
      </c>
      <c r="H26" s="34">
        <v>0</v>
      </c>
      <c r="I26" s="34">
        <v>22905445.698000003</v>
      </c>
      <c r="J26" s="10">
        <v>23052825.747999996</v>
      </c>
      <c r="K26" s="156">
        <v>20382924.338</v>
      </c>
      <c r="M26" s="75">
        <f t="shared" si="14"/>
        <v>0</v>
      </c>
      <c r="N26" s="17">
        <f t="shared" si="15"/>
        <v>1.2821441484642576E-7</v>
      </c>
      <c r="O26" s="17">
        <f t="shared" si="16"/>
        <v>1.5870853197803982E-7</v>
      </c>
      <c r="P26" s="36">
        <f t="shared" si="17"/>
        <v>1.1634314827753387E-7</v>
      </c>
      <c r="Q26" s="36">
        <f t="shared" si="18"/>
        <v>0</v>
      </c>
      <c r="R26" s="36">
        <f t="shared" si="19"/>
        <v>0</v>
      </c>
      <c r="S26" s="36">
        <f t="shared" si="20"/>
        <v>0.11215182725732638</v>
      </c>
      <c r="T26" s="17">
        <f t="shared" si="21"/>
        <v>0.11502576893569852</v>
      </c>
      <c r="U26" s="76">
        <f t="shared" si="22"/>
        <v>0.10634077682295913</v>
      </c>
      <c r="W26" s="141">
        <f t="shared" si="10"/>
        <v>-0.11581666556567931</v>
      </c>
      <c r="X26" s="102">
        <f t="shared" si="11"/>
        <v>-0.86849921127393892</v>
      </c>
      <c r="AA26" s="2"/>
    </row>
    <row r="27" spans="1:27" ht="20.100000000000001" customHeight="1" thickBot="1" x14ac:dyDescent="0.3">
      <c r="A27" s="23"/>
      <c r="B27" t="s">
        <v>70</v>
      </c>
      <c r="C27" s="31">
        <v>25701448</v>
      </c>
      <c r="D27" s="32">
        <v>24280677</v>
      </c>
      <c r="E27" s="32">
        <v>22512217</v>
      </c>
      <c r="F27" s="34">
        <v>21845627</v>
      </c>
      <c r="G27" s="34">
        <v>23139505</v>
      </c>
      <c r="H27" s="34">
        <v>23724792</v>
      </c>
      <c r="I27" s="34">
        <v>22905445.698000003</v>
      </c>
      <c r="J27" s="32">
        <v>23052825.747999996</v>
      </c>
      <c r="K27" s="156">
        <v>15391322.455000002</v>
      </c>
      <c r="M27" s="75">
        <f t="shared" si="14"/>
        <v>0.140206952896582</v>
      </c>
      <c r="N27" s="17">
        <f t="shared" si="15"/>
        <v>0.12971386640125285</v>
      </c>
      <c r="O27" s="17">
        <f t="shared" si="16"/>
        <v>0.12320279005658867</v>
      </c>
      <c r="P27" s="36">
        <f t="shared" si="17"/>
        <v>0.11552677369439535</v>
      </c>
      <c r="Q27" s="36">
        <f t="shared" si="18"/>
        <v>0.1148856111531391</v>
      </c>
      <c r="R27" s="36">
        <f t="shared" si="19"/>
        <v>0.11345860280366341</v>
      </c>
      <c r="S27" s="36">
        <f t="shared" si="20"/>
        <v>0.11215182725732638</v>
      </c>
      <c r="T27" s="17">
        <f t="shared" si="21"/>
        <v>0.11502576893569852</v>
      </c>
      <c r="U27" s="76">
        <f t="shared" si="22"/>
        <v>8.0298840296728111E-2</v>
      </c>
      <c r="W27" s="141">
        <f t="shared" si="10"/>
        <v>-0.33234551706376764</v>
      </c>
      <c r="X27" s="102">
        <f t="shared" si="11"/>
        <v>-3.4726928638970409</v>
      </c>
    </row>
    <row r="28" spans="1:27" ht="20.100000000000001" customHeight="1" thickBot="1" x14ac:dyDescent="0.3">
      <c r="A28" s="72" t="s">
        <v>20</v>
      </c>
      <c r="B28" s="98"/>
      <c r="C28" s="144">
        <f t="shared" ref="C28:K35" si="23">C7+C17</f>
        <v>256900477</v>
      </c>
      <c r="D28" s="82">
        <f t="shared" si="23"/>
        <v>267395384</v>
      </c>
      <c r="E28" s="82">
        <f t="shared" si="23"/>
        <v>264094212</v>
      </c>
      <c r="F28" s="82">
        <f t="shared" si="23"/>
        <v>278291317</v>
      </c>
      <c r="G28" s="82">
        <f t="shared" si="23"/>
        <v>250751035</v>
      </c>
      <c r="H28" s="82">
        <f t="shared" si="23"/>
        <v>254929562</v>
      </c>
      <c r="I28" s="82">
        <f t="shared" si="23"/>
        <v>281270420.52499998</v>
      </c>
      <c r="J28" s="82">
        <f t="shared" si="23"/>
        <v>281085784.30199981</v>
      </c>
      <c r="K28" s="483">
        <f t="shared" si="23"/>
        <v>287742907.92700005</v>
      </c>
      <c r="M28" s="142">
        <f t="shared" ref="M28:S28" si="24">M7+M17</f>
        <v>1</v>
      </c>
      <c r="N28" s="145">
        <f t="shared" si="24"/>
        <v>1</v>
      </c>
      <c r="O28" s="145">
        <f t="shared" si="24"/>
        <v>1</v>
      </c>
      <c r="P28" s="145">
        <f t="shared" si="24"/>
        <v>1</v>
      </c>
      <c r="Q28" s="145">
        <f t="shared" si="24"/>
        <v>1</v>
      </c>
      <c r="R28" s="145">
        <f t="shared" si="24"/>
        <v>1</v>
      </c>
      <c r="S28" s="145">
        <f t="shared" si="24"/>
        <v>1</v>
      </c>
      <c r="T28" s="145">
        <f>T7+T17</f>
        <v>1</v>
      </c>
      <c r="U28" s="168">
        <f>U7+U17</f>
        <v>1</v>
      </c>
      <c r="W28" s="220">
        <f t="shared" si="10"/>
        <v>2.3683601223489108E-2</v>
      </c>
      <c r="X28" s="219">
        <f t="shared" si="11"/>
        <v>0</v>
      </c>
      <c r="AA28" s="1"/>
    </row>
    <row r="29" spans="1:27" ht="20.100000000000001" customHeight="1" x14ac:dyDescent="0.25">
      <c r="A29" s="23"/>
      <c r="B29" t="s">
        <v>64</v>
      </c>
      <c r="C29" s="9">
        <f t="shared" si="23"/>
        <v>100580778</v>
      </c>
      <c r="D29" s="9">
        <f t="shared" si="23"/>
        <v>104624503</v>
      </c>
      <c r="E29" s="9">
        <f t="shared" si="23"/>
        <v>102371922</v>
      </c>
      <c r="F29" s="9">
        <f t="shared" si="23"/>
        <v>111954663</v>
      </c>
      <c r="G29" s="9">
        <f t="shared" si="23"/>
        <v>99501528</v>
      </c>
      <c r="H29" s="9">
        <f t="shared" si="23"/>
        <v>96545462</v>
      </c>
      <c r="I29" s="9">
        <f t="shared" ref="I29" si="25">I8+I18</f>
        <v>109161315.31899998</v>
      </c>
      <c r="J29" s="9">
        <f t="shared" ref="J29:K35" si="26">J8+J18</f>
        <v>109241374.65799999</v>
      </c>
      <c r="K29" s="156">
        <f t="shared" si="26"/>
        <v>111255133.15400007</v>
      </c>
      <c r="M29" s="75">
        <f t="shared" ref="M29:M38" si="27">C29/$C$28</f>
        <v>0.39151650932901927</v>
      </c>
      <c r="N29" s="17">
        <f t="shared" ref="N29:N38" si="28">D29/$D$28</f>
        <v>0.39127265936647582</v>
      </c>
      <c r="O29" s="17">
        <f t="shared" ref="O29:O38" si="29">E29/$E$28</f>
        <v>0.38763409930392567</v>
      </c>
      <c r="P29" s="36">
        <f t="shared" ref="P29:P38" si="30">F29/$F$28</f>
        <v>0.40229305106202795</v>
      </c>
      <c r="Q29" s="36">
        <f t="shared" ref="Q29:Q38" si="31">G29/$G$28</f>
        <v>0.39681402710860197</v>
      </c>
      <c r="R29" s="36">
        <f t="shared" ref="R29:R38" si="32">H29/$H$28</f>
        <v>0.37871426617835713</v>
      </c>
      <c r="S29" s="36">
        <f t="shared" ref="S29:S38" si="33">I29/$I$28</f>
        <v>0.38810094255644439</v>
      </c>
      <c r="T29" s="17">
        <f t="shared" ref="T29:T38" si="34">J29/$J$28</f>
        <v>0.38864069532819412</v>
      </c>
      <c r="U29" s="76">
        <f t="shared" ref="U29:U38" si="35">K29/$K$28</f>
        <v>0.38664769865405452</v>
      </c>
      <c r="W29" s="105">
        <f t="shared" si="10"/>
        <v>1.8434027421428179E-2</v>
      </c>
      <c r="X29" s="106">
        <f t="shared" si="11"/>
        <v>-0.19929966741396021</v>
      </c>
    </row>
    <row r="30" spans="1:27" ht="20.100000000000001" customHeight="1" x14ac:dyDescent="0.25">
      <c r="A30" s="23"/>
      <c r="B30" t="s">
        <v>65</v>
      </c>
      <c r="C30" s="9">
        <f t="shared" si="23"/>
        <v>6052924</v>
      </c>
      <c r="D30" s="9">
        <f t="shared" si="23"/>
        <v>7299396</v>
      </c>
      <c r="E30" s="9">
        <f t="shared" si="23"/>
        <v>7855706</v>
      </c>
      <c r="F30" s="9">
        <f t="shared" si="23"/>
        <v>8941635</v>
      </c>
      <c r="G30" s="9">
        <f t="shared" si="23"/>
        <v>4754888</v>
      </c>
      <c r="H30" s="9">
        <f t="shared" si="23"/>
        <v>4894401</v>
      </c>
      <c r="I30" s="9">
        <f t="shared" ref="I30" si="36">I9+I19</f>
        <v>8241623.2289999975</v>
      </c>
      <c r="J30" s="9">
        <f t="shared" si="26"/>
        <v>7990737.580000001</v>
      </c>
      <c r="K30" s="156">
        <f t="shared" si="26"/>
        <v>8940068.5659999996</v>
      </c>
      <c r="M30" s="75">
        <f t="shared" si="27"/>
        <v>2.3561357575836654E-2</v>
      </c>
      <c r="N30" s="17">
        <f t="shared" si="28"/>
        <v>2.7298137652219157E-2</v>
      </c>
      <c r="O30" s="17">
        <f t="shared" si="29"/>
        <v>2.9745846910117061E-2</v>
      </c>
      <c r="P30" s="36">
        <f t="shared" si="30"/>
        <v>3.2130485048514824E-2</v>
      </c>
      <c r="Q30" s="36">
        <f t="shared" si="31"/>
        <v>1.8962585737681999E-2</v>
      </c>
      <c r="R30" s="36">
        <f t="shared" si="32"/>
        <v>1.9199032711631928E-2</v>
      </c>
      <c r="S30" s="36">
        <f t="shared" si="33"/>
        <v>2.930142179052014E-2</v>
      </c>
      <c r="T30" s="17">
        <f t="shared" si="34"/>
        <v>2.8428109944595124E-2</v>
      </c>
      <c r="U30" s="76">
        <f t="shared" si="35"/>
        <v>3.1069640014439841E-2</v>
      </c>
      <c r="W30" s="141">
        <f t="shared" si="10"/>
        <v>0.11880392473106326</v>
      </c>
      <c r="X30" s="102">
        <f t="shared" si="11"/>
        <v>0.26415300698447164</v>
      </c>
    </row>
    <row r="31" spans="1:27" ht="20.100000000000001" customHeight="1" x14ac:dyDescent="0.25">
      <c r="A31" s="23"/>
      <c r="B31" t="s">
        <v>72</v>
      </c>
      <c r="C31" s="9">
        <f t="shared" si="23"/>
        <v>34002</v>
      </c>
      <c r="D31" s="9">
        <f t="shared" si="23"/>
        <v>46873</v>
      </c>
      <c r="E31" s="9">
        <f t="shared" si="23"/>
        <v>70780</v>
      </c>
      <c r="F31" s="9">
        <f t="shared" si="23"/>
        <v>44134</v>
      </c>
      <c r="G31" s="9">
        <f t="shared" si="23"/>
        <v>39497</v>
      </c>
      <c r="H31" s="9">
        <f t="shared" si="23"/>
        <v>27136</v>
      </c>
      <c r="I31" s="9">
        <f t="shared" ref="I31" si="37">I10+I20</f>
        <v>14631.992999999997</v>
      </c>
      <c r="J31" s="9">
        <f t="shared" si="26"/>
        <v>12820.835000000001</v>
      </c>
      <c r="K31" s="156">
        <f t="shared" si="26"/>
        <v>1890.3520000000001</v>
      </c>
      <c r="M31" s="75">
        <f t="shared" si="27"/>
        <v>1.3235475619611248E-4</v>
      </c>
      <c r="N31" s="17">
        <f t="shared" si="28"/>
        <v>1.7529472386105215E-4</v>
      </c>
      <c r="O31" s="17">
        <f t="shared" si="29"/>
        <v>2.6801041743391182E-4</v>
      </c>
      <c r="P31" s="36">
        <f t="shared" si="30"/>
        <v>1.5858920959434749E-4</v>
      </c>
      <c r="Q31" s="36">
        <f t="shared" si="31"/>
        <v>1.5751480347827877E-4</v>
      </c>
      <c r="R31" s="36">
        <f t="shared" si="32"/>
        <v>1.0644508933020487E-4</v>
      </c>
      <c r="S31" s="36">
        <f t="shared" si="33"/>
        <v>5.2021086940777232E-5</v>
      </c>
      <c r="T31" s="17">
        <f t="shared" si="34"/>
        <v>4.5611822852717585E-5</v>
      </c>
      <c r="U31" s="76">
        <f t="shared" si="35"/>
        <v>6.5695867662516969E-6</v>
      </c>
      <c r="W31" s="141">
        <f t="shared" si="10"/>
        <v>-0.85255624926145601</v>
      </c>
      <c r="X31" s="102">
        <f t="shared" si="11"/>
        <v>-3.9042236086465885E-3</v>
      </c>
      <c r="AA31" s="1"/>
    </row>
    <row r="32" spans="1:27" ht="20.100000000000001" customHeight="1" x14ac:dyDescent="0.25">
      <c r="A32" s="23"/>
      <c r="B32" t="s">
        <v>66</v>
      </c>
      <c r="C32" s="9">
        <f t="shared" si="23"/>
        <v>117611562</v>
      </c>
      <c r="D32" s="9">
        <f t="shared" si="23"/>
        <v>123188294</v>
      </c>
      <c r="E32" s="9">
        <f t="shared" si="23"/>
        <v>124175714</v>
      </c>
      <c r="F32" s="9">
        <f t="shared" si="23"/>
        <v>128726112</v>
      </c>
      <c r="G32" s="9">
        <f t="shared" si="23"/>
        <v>117092603</v>
      </c>
      <c r="H32" s="9">
        <f t="shared" si="23"/>
        <v>123475767</v>
      </c>
      <c r="I32" s="9">
        <f t="shared" ref="I32" si="38">I11+I21</f>
        <v>133953338.50900002</v>
      </c>
      <c r="J32" s="9">
        <f t="shared" si="26"/>
        <v>133314810.8359998</v>
      </c>
      <c r="K32" s="156">
        <f t="shared" si="26"/>
        <v>139998105.03300002</v>
      </c>
      <c r="M32" s="75">
        <f t="shared" si="27"/>
        <v>0.45780982337374171</v>
      </c>
      <c r="N32" s="17">
        <f t="shared" si="28"/>
        <v>0.46069715997790001</v>
      </c>
      <c r="O32" s="17">
        <f t="shared" si="29"/>
        <v>0.47019475761929991</v>
      </c>
      <c r="P32" s="36">
        <f t="shared" si="30"/>
        <v>0.46255885159363419</v>
      </c>
      <c r="Q32" s="36">
        <f t="shared" si="31"/>
        <v>0.46696757602615679</v>
      </c>
      <c r="R32" s="36">
        <f t="shared" si="32"/>
        <v>0.48435248557011212</v>
      </c>
      <c r="S32" s="36">
        <f t="shared" si="33"/>
        <v>0.47624395860386581</v>
      </c>
      <c r="T32" s="17">
        <f t="shared" si="34"/>
        <v>0.47428514098303093</v>
      </c>
      <c r="U32" s="76">
        <f t="shared" si="35"/>
        <v>0.48653885526352342</v>
      </c>
      <c r="W32" s="141">
        <f t="shared" si="10"/>
        <v>5.0131670705528916E-2</v>
      </c>
      <c r="X32" s="102">
        <f t="shared" si="11"/>
        <v>1.2253714280492489</v>
      </c>
    </row>
    <row r="33" spans="1:27" ht="20.100000000000001" customHeight="1" x14ac:dyDescent="0.25">
      <c r="A33" s="23"/>
      <c r="B33" t="s">
        <v>67</v>
      </c>
      <c r="C33" s="9">
        <f t="shared" si="23"/>
        <v>6587510</v>
      </c>
      <c r="D33" s="9">
        <f t="shared" si="23"/>
        <v>7787692</v>
      </c>
      <c r="E33" s="9">
        <f t="shared" si="23"/>
        <v>6967627</v>
      </c>
      <c r="F33" s="9">
        <f t="shared" si="23"/>
        <v>6419466</v>
      </c>
      <c r="G33" s="9">
        <f t="shared" si="23"/>
        <v>5979475</v>
      </c>
      <c r="H33" s="9">
        <f t="shared" si="23"/>
        <v>6006835</v>
      </c>
      <c r="I33" s="9">
        <f t="shared" ref="I33" si="39">I12+I22</f>
        <v>6557951.0000000028</v>
      </c>
      <c r="J33" s="9">
        <f t="shared" si="26"/>
        <v>7021096.415</v>
      </c>
      <c r="K33" s="156">
        <f t="shared" si="26"/>
        <v>6724501.7329999991</v>
      </c>
      <c r="M33" s="75">
        <f t="shared" si="27"/>
        <v>2.5642264572362003E-2</v>
      </c>
      <c r="N33" s="17">
        <f t="shared" si="28"/>
        <v>2.9124257432955537E-2</v>
      </c>
      <c r="O33" s="17">
        <f t="shared" si="29"/>
        <v>2.6383111342099388E-2</v>
      </c>
      <c r="P33" s="36">
        <f t="shared" si="30"/>
        <v>2.3067431888289924E-2</v>
      </c>
      <c r="Q33" s="36">
        <f t="shared" si="31"/>
        <v>2.3846262489006276E-2</v>
      </c>
      <c r="R33" s="36">
        <f t="shared" si="32"/>
        <v>2.3562724357561952E-2</v>
      </c>
      <c r="S33" s="36">
        <f t="shared" si="33"/>
        <v>2.3315466261114068E-2</v>
      </c>
      <c r="T33" s="17">
        <f t="shared" si="34"/>
        <v>2.4978482751929224E-2</v>
      </c>
      <c r="U33" s="76">
        <f t="shared" si="35"/>
        <v>2.3369826146005291E-2</v>
      </c>
      <c r="W33" s="141">
        <f t="shared" si="10"/>
        <v>-4.2243356944415493E-2</v>
      </c>
      <c r="X33" s="102">
        <f t="shared" si="11"/>
        <v>-0.16086566059239327</v>
      </c>
    </row>
    <row r="34" spans="1:27" ht="20.100000000000001" customHeight="1" x14ac:dyDescent="0.25">
      <c r="A34" s="23"/>
      <c r="B34" t="s">
        <v>81</v>
      </c>
      <c r="C34" s="9">
        <f t="shared" si="23"/>
        <v>0</v>
      </c>
      <c r="D34" s="9">
        <f t="shared" si="23"/>
        <v>0</v>
      </c>
      <c r="E34" s="9">
        <f t="shared" si="23"/>
        <v>0</v>
      </c>
      <c r="F34" s="9">
        <f t="shared" si="23"/>
        <v>0</v>
      </c>
      <c r="G34" s="9">
        <f t="shared" si="23"/>
        <v>0</v>
      </c>
      <c r="H34" s="9">
        <f t="shared" si="23"/>
        <v>25408</v>
      </c>
      <c r="I34" s="9">
        <f t="shared" ref="I34" si="40">I13+I23</f>
        <v>50263.275999999998</v>
      </c>
      <c r="J34" s="9">
        <f t="shared" si="26"/>
        <v>30439.309000000001</v>
      </c>
      <c r="K34" s="156">
        <f t="shared" si="26"/>
        <v>27765.706999999991</v>
      </c>
      <c r="M34" s="75">
        <f t="shared" si="27"/>
        <v>0</v>
      </c>
      <c r="N34" s="17">
        <f t="shared" si="28"/>
        <v>0</v>
      </c>
      <c r="O34" s="17">
        <f t="shared" si="29"/>
        <v>0</v>
      </c>
      <c r="P34" s="36">
        <f t="shared" si="30"/>
        <v>0</v>
      </c>
      <c r="Q34" s="36">
        <f t="shared" si="31"/>
        <v>0</v>
      </c>
      <c r="R34" s="36">
        <f t="shared" si="32"/>
        <v>9.9666746377573899E-5</v>
      </c>
      <c r="S34" s="36">
        <f t="shared" si="33"/>
        <v>1.7870089540941429E-4</v>
      </c>
      <c r="T34" s="17">
        <f t="shared" si="34"/>
        <v>1.0829188347460459E-4</v>
      </c>
      <c r="U34" s="76">
        <f t="shared" si="35"/>
        <v>9.6494843956481145E-5</v>
      </c>
      <c r="W34" s="141">
        <f t="shared" si="10"/>
        <v>-8.783385982907857E-2</v>
      </c>
      <c r="X34" s="102">
        <f t="shared" si="11"/>
        <v>-1.1797039518123443E-3</v>
      </c>
    </row>
    <row r="35" spans="1:27" ht="20.100000000000001" customHeight="1" x14ac:dyDescent="0.25">
      <c r="A35" s="23"/>
      <c r="B35" t="s">
        <v>68</v>
      </c>
      <c r="C35" s="9">
        <f t="shared" si="23"/>
        <v>0</v>
      </c>
      <c r="D35" s="9">
        <f t="shared" si="23"/>
        <v>0</v>
      </c>
      <c r="E35" s="9">
        <f t="shared" si="23"/>
        <v>266</v>
      </c>
      <c r="F35" s="9">
        <f t="shared" si="23"/>
        <v>1385</v>
      </c>
      <c r="G35" s="9">
        <f t="shared" si="23"/>
        <v>576</v>
      </c>
      <c r="H35" s="9">
        <f t="shared" si="23"/>
        <v>1021</v>
      </c>
      <c r="I35" s="9">
        <f t="shared" ref="I35" si="41">I14+I24</f>
        <v>1179.998</v>
      </c>
      <c r="J35" s="9">
        <f t="shared" si="26"/>
        <v>6564.6</v>
      </c>
      <c r="K35" s="156">
        <f t="shared" si="26"/>
        <v>15271.191999999999</v>
      </c>
      <c r="M35" s="75">
        <f t="shared" si="27"/>
        <v>0</v>
      </c>
      <c r="N35" s="17">
        <f t="shared" si="28"/>
        <v>0</v>
      </c>
      <c r="O35" s="17">
        <f t="shared" si="29"/>
        <v>1.0072163186976623E-6</v>
      </c>
      <c r="P35" s="36">
        <f t="shared" si="30"/>
        <v>4.9767991863001603E-6</v>
      </c>
      <c r="Q35" s="36">
        <f t="shared" si="31"/>
        <v>2.2970991924320474E-6</v>
      </c>
      <c r="R35" s="36">
        <f t="shared" si="32"/>
        <v>4.005027867266331E-6</v>
      </c>
      <c r="S35" s="36">
        <f t="shared" si="33"/>
        <v>4.195243843264774E-6</v>
      </c>
      <c r="T35" s="17">
        <f t="shared" si="34"/>
        <v>2.3354436142337832E-5</v>
      </c>
      <c r="U35" s="76">
        <f t="shared" si="35"/>
        <v>5.3072348889565956E-5</v>
      </c>
      <c r="W35" s="141">
        <f t="shared" si="10"/>
        <v>1.3262943667550191</v>
      </c>
      <c r="X35" s="102">
        <f t="shared" si="11"/>
        <v>2.9717912747228123E-3</v>
      </c>
      <c r="AA35" s="1"/>
    </row>
    <row r="36" spans="1:27" ht="20.100000000000001" customHeight="1" x14ac:dyDescent="0.25">
      <c r="A36" s="23"/>
      <c r="B36" t="s">
        <v>82</v>
      </c>
      <c r="C36" s="9">
        <f>C25</f>
        <v>0</v>
      </c>
      <c r="D36" s="9">
        <f t="shared" ref="D36:K36" si="42">D25</f>
        <v>0</v>
      </c>
      <c r="E36" s="9">
        <f t="shared" si="42"/>
        <v>0</v>
      </c>
      <c r="F36" s="9">
        <f t="shared" si="42"/>
        <v>0</v>
      </c>
      <c r="G36" s="9">
        <f t="shared" si="42"/>
        <v>0</v>
      </c>
      <c r="H36" s="9">
        <f t="shared" si="42"/>
        <v>11794</v>
      </c>
      <c r="I36" s="9">
        <f t="shared" ref="I36" si="43">I25</f>
        <v>32907.975999999995</v>
      </c>
      <c r="J36" s="9">
        <f t="shared" si="42"/>
        <v>16635.636000000002</v>
      </c>
      <c r="K36" s="9">
        <f t="shared" si="42"/>
        <v>789.7139999999996</v>
      </c>
      <c r="M36" s="75">
        <f t="shared" si="27"/>
        <v>0</v>
      </c>
      <c r="N36" s="17">
        <f t="shared" si="28"/>
        <v>0</v>
      </c>
      <c r="O36" s="17">
        <f t="shared" si="29"/>
        <v>0</v>
      </c>
      <c r="P36" s="36">
        <f t="shared" si="30"/>
        <v>0</v>
      </c>
      <c r="Q36" s="36">
        <f t="shared" si="31"/>
        <v>0</v>
      </c>
      <c r="R36" s="36">
        <f t="shared" si="32"/>
        <v>4.6263759712575036E-5</v>
      </c>
      <c r="S36" s="36">
        <f t="shared" si="33"/>
        <v>1.1699764212168573E-4</v>
      </c>
      <c r="T36" s="17">
        <f t="shared" si="34"/>
        <v>5.9183483936443408E-5</v>
      </c>
      <c r="U36" s="76">
        <f t="shared" si="35"/>
        <v>2.7445124736153321E-6</v>
      </c>
      <c r="W36" s="141">
        <f t="shared" si="10"/>
        <v>-0.95252877617663667</v>
      </c>
      <c r="X36" s="102">
        <f t="shared" si="11"/>
        <v>-5.6438971462828072E-3</v>
      </c>
      <c r="AA36" s="1"/>
    </row>
    <row r="37" spans="1:27" ht="20.100000000000001" customHeight="1" x14ac:dyDescent="0.25">
      <c r="A37" s="23"/>
      <c r="B37" t="s">
        <v>69</v>
      </c>
      <c r="C37" s="9">
        <f t="shared" ref="C37:K38" si="44">C15+C26</f>
        <v>0</v>
      </c>
      <c r="D37" s="9">
        <f t="shared" si="44"/>
        <v>24</v>
      </c>
      <c r="E37" s="9">
        <f t="shared" si="44"/>
        <v>29</v>
      </c>
      <c r="F37" s="9">
        <f t="shared" si="44"/>
        <v>22</v>
      </c>
      <c r="G37" s="9">
        <f t="shared" ref="G37:H37" si="45">G15+G26</f>
        <v>0</v>
      </c>
      <c r="H37" s="9">
        <f t="shared" si="45"/>
        <v>0</v>
      </c>
      <c r="I37" s="9">
        <f t="shared" ref="I37" si="46">I15+I26</f>
        <v>22905445.698000003</v>
      </c>
      <c r="J37" s="9">
        <f t="shared" si="44"/>
        <v>23052825.747999996</v>
      </c>
      <c r="K37" s="156">
        <f t="shared" si="44"/>
        <v>20382924.338</v>
      </c>
      <c r="M37" s="75">
        <f t="shared" si="27"/>
        <v>0</v>
      </c>
      <c r="N37" s="17">
        <f t="shared" si="28"/>
        <v>8.9754728151926508E-8</v>
      </c>
      <c r="O37" s="17">
        <f t="shared" si="29"/>
        <v>1.098092979031286E-7</v>
      </c>
      <c r="P37" s="36">
        <f t="shared" si="30"/>
        <v>7.9053849890688465E-8</v>
      </c>
      <c r="Q37" s="36">
        <f t="shared" si="31"/>
        <v>0</v>
      </c>
      <c r="R37" s="36">
        <f t="shared" si="32"/>
        <v>0</v>
      </c>
      <c r="S37" s="36">
        <f t="shared" si="33"/>
        <v>8.1435671960266132E-2</v>
      </c>
      <c r="T37" s="17">
        <f t="shared" si="34"/>
        <v>8.2013488534275855E-2</v>
      </c>
      <c r="U37" s="76">
        <f t="shared" si="35"/>
        <v>7.0837277918839675E-2</v>
      </c>
      <c r="W37" s="141">
        <f t="shared" si="10"/>
        <v>-0.11581666556567931</v>
      </c>
      <c r="X37" s="102">
        <f t="shared" si="11"/>
        <v>-1.117621061543618</v>
      </c>
    </row>
    <row r="38" spans="1:27" ht="20.100000000000001" customHeight="1" thickBot="1" x14ac:dyDescent="0.3">
      <c r="A38" s="30"/>
      <c r="B38" s="24" t="s">
        <v>70</v>
      </c>
      <c r="C38" s="31">
        <f t="shared" si="44"/>
        <v>26033701</v>
      </c>
      <c r="D38" s="31">
        <f t="shared" si="44"/>
        <v>24448602</v>
      </c>
      <c r="E38" s="31">
        <f t="shared" si="44"/>
        <v>22652168</v>
      </c>
      <c r="F38" s="31">
        <f t="shared" si="44"/>
        <v>22203900</v>
      </c>
      <c r="G38" s="31">
        <f t="shared" ref="G38:H38" si="47">G16+G27</f>
        <v>23382468</v>
      </c>
      <c r="H38" s="31">
        <f t="shared" si="47"/>
        <v>23941738</v>
      </c>
      <c r="I38" s="31">
        <f t="shared" ref="I38" si="48">I16+I27</f>
        <v>23257209.225000001</v>
      </c>
      <c r="J38" s="31">
        <f t="shared" si="44"/>
        <v>23451304.432999995</v>
      </c>
      <c r="K38" s="157">
        <f t="shared" si="44"/>
        <v>15787780.593000002</v>
      </c>
      <c r="M38" s="143">
        <f t="shared" si="27"/>
        <v>0.10133769039284422</v>
      </c>
      <c r="N38" s="78">
        <f t="shared" si="28"/>
        <v>9.143240109186028E-2</v>
      </c>
      <c r="O38" s="78">
        <f t="shared" si="29"/>
        <v>8.5773057381507478E-2</v>
      </c>
      <c r="P38" s="78">
        <f t="shared" si="30"/>
        <v>7.9786535344902626E-2</v>
      </c>
      <c r="Q38" s="78">
        <f t="shared" si="31"/>
        <v>9.3249736735882272E-2</v>
      </c>
      <c r="R38" s="78">
        <f t="shared" si="32"/>
        <v>9.3915110559049247E-2</v>
      </c>
      <c r="S38" s="78">
        <f t="shared" si="33"/>
        <v>8.2686295919740499E-2</v>
      </c>
      <c r="T38" s="78">
        <f t="shared" si="34"/>
        <v>8.3431129365844445E-2</v>
      </c>
      <c r="U38" s="217">
        <f t="shared" si="35"/>
        <v>5.486766192341859E-2</v>
      </c>
      <c r="W38" s="107">
        <f t="shared" si="10"/>
        <v>-0.3267845446249934</v>
      </c>
      <c r="X38" s="104">
        <f t="shared" si="11"/>
        <v>-2.8563467442425856</v>
      </c>
    </row>
    <row r="39" spans="1:27" ht="20.100000000000001" customHeight="1" x14ac:dyDescent="0.25"/>
    <row r="40" spans="1:27" ht="19.5" customHeight="1" x14ac:dyDescent="0.25"/>
    <row r="41" spans="1:27" x14ac:dyDescent="0.25">
      <c r="A41" s="1" t="s">
        <v>22</v>
      </c>
      <c r="M41" s="1" t="s">
        <v>24</v>
      </c>
      <c r="W41" s="1" t="str">
        <f>W3</f>
        <v>VARIAÇÃO (JAN-DEZ)</v>
      </c>
    </row>
    <row r="42" spans="1:27" ht="15.75" thickBot="1" x14ac:dyDescent="0.3"/>
    <row r="43" spans="1:27" ht="24" customHeight="1" x14ac:dyDescent="0.25">
      <c r="A43" s="420" t="s">
        <v>78</v>
      </c>
      <c r="B43" s="445"/>
      <c r="C43" s="422">
        <v>2016</v>
      </c>
      <c r="D43" s="424">
        <v>2017</v>
      </c>
      <c r="E43" s="424">
        <v>2018</v>
      </c>
      <c r="F43" s="424">
        <v>2019</v>
      </c>
      <c r="G43" s="424">
        <v>2020</v>
      </c>
      <c r="H43" s="424">
        <v>2021</v>
      </c>
      <c r="I43" s="424">
        <v>2022</v>
      </c>
      <c r="J43" s="428">
        <v>2023</v>
      </c>
      <c r="K43" s="440">
        <v>2024</v>
      </c>
      <c r="M43" s="466">
        <v>2016</v>
      </c>
      <c r="N43" s="424">
        <v>2017</v>
      </c>
      <c r="O43" s="424">
        <v>2018</v>
      </c>
      <c r="P43" s="424">
        <v>2019</v>
      </c>
      <c r="Q43" s="424">
        <v>2020</v>
      </c>
      <c r="R43" s="424">
        <v>2021</v>
      </c>
      <c r="S43" s="424">
        <v>2022</v>
      </c>
      <c r="T43" s="426">
        <v>2023</v>
      </c>
      <c r="U43" s="457">
        <v>2024</v>
      </c>
      <c r="W43" s="477" t="s">
        <v>86</v>
      </c>
      <c r="X43" s="478"/>
    </row>
    <row r="44" spans="1:27" ht="20.25" customHeight="1" thickBot="1" x14ac:dyDescent="0.3">
      <c r="A44" s="421"/>
      <c r="B44" s="446"/>
      <c r="C44" s="453"/>
      <c r="D44" s="444"/>
      <c r="E44" s="444"/>
      <c r="F44" s="444"/>
      <c r="G44" s="444"/>
      <c r="H44" s="444"/>
      <c r="I44" s="444"/>
      <c r="J44" s="469"/>
      <c r="K44" s="441"/>
      <c r="M44" s="467"/>
      <c r="N44" s="444"/>
      <c r="O44" s="444"/>
      <c r="P44" s="444"/>
      <c r="Q44" s="444"/>
      <c r="R44" s="444"/>
      <c r="S44" s="444"/>
      <c r="T44" s="449"/>
      <c r="U44" s="458"/>
      <c r="W44" s="127" t="s">
        <v>1</v>
      </c>
      <c r="X44" s="37" t="s">
        <v>37</v>
      </c>
    </row>
    <row r="45" spans="1:27" ht="19.5" customHeight="1" thickBot="1" x14ac:dyDescent="0.3">
      <c r="A45" s="5" t="s">
        <v>36</v>
      </c>
      <c r="B45" s="6"/>
      <c r="C45" s="12">
        <f>SUM(C46:C54)</f>
        <v>461075038</v>
      </c>
      <c r="D45" s="13">
        <f>SUM(D46:D54)</f>
        <v>517832642</v>
      </c>
      <c r="E45" s="13">
        <v>536653330</v>
      </c>
      <c r="F45" s="35">
        <v>588503011</v>
      </c>
      <c r="G45" s="35">
        <v>321477612</v>
      </c>
      <c r="H45" s="35">
        <v>309683341</v>
      </c>
      <c r="I45" s="35">
        <v>538979525.79599941</v>
      </c>
      <c r="J45" s="14">
        <v>583510088.63199973</v>
      </c>
      <c r="K45" s="170">
        <v>776392212.15299952</v>
      </c>
      <c r="M45" s="131">
        <f t="shared" ref="M45:U45" si="49">C45/C66</f>
        <v>0.54434025397611374</v>
      </c>
      <c r="N45" s="20">
        <f t="shared" si="49"/>
        <v>0.5570919537421638</v>
      </c>
      <c r="O45" s="20">
        <f t="shared" si="49"/>
        <v>0.54996675470828416</v>
      </c>
      <c r="P45" s="20">
        <f t="shared" si="49"/>
        <v>0.55942020617632771</v>
      </c>
      <c r="Q45" s="234">
        <f t="shared" si="49"/>
        <v>0.39398917859528787</v>
      </c>
      <c r="R45" s="234">
        <f t="shared" si="49"/>
        <v>0.36527281285455232</v>
      </c>
      <c r="S45" s="234">
        <f t="shared" si="49"/>
        <v>0.49296058050154862</v>
      </c>
      <c r="T45" s="20">
        <f t="shared" si="49"/>
        <v>0.5074318825173757</v>
      </c>
      <c r="U45" s="215">
        <f t="shared" si="49"/>
        <v>0.57940015968577363</v>
      </c>
      <c r="V45" s="1"/>
      <c r="W45" s="62">
        <f>(K45-J45)/J45</f>
        <v>0.33055490775352142</v>
      </c>
      <c r="X45" s="99">
        <f>(U45-T45)*100</f>
        <v>7.1968277168397936</v>
      </c>
    </row>
    <row r="46" spans="1:27" ht="19.5" customHeight="1" x14ac:dyDescent="0.25">
      <c r="A46" s="23"/>
      <c r="B46" s="140" t="s">
        <v>64</v>
      </c>
      <c r="C46" s="9">
        <v>149734407</v>
      </c>
      <c r="D46" s="10">
        <v>155971662</v>
      </c>
      <c r="E46" s="10">
        <v>154979387</v>
      </c>
      <c r="F46" s="34">
        <v>171201937</v>
      </c>
      <c r="G46" s="34">
        <v>96446319</v>
      </c>
      <c r="H46" s="34">
        <v>86726994</v>
      </c>
      <c r="I46" s="34">
        <v>157021833.93799999</v>
      </c>
      <c r="J46" s="11">
        <v>167141044.69799992</v>
      </c>
      <c r="K46" s="156">
        <v>193733294.0059998</v>
      </c>
      <c r="M46" s="75">
        <f t="shared" ref="M46:M54" si="50">C46/$C$45</f>
        <v>0.32475062551532013</v>
      </c>
      <c r="N46" s="17">
        <f t="shared" ref="N46:N54" si="51">D46/$D$45</f>
        <v>0.30120090807253513</v>
      </c>
      <c r="O46" s="17">
        <f t="shared" ref="O46:O54" si="52">E46/$E$45</f>
        <v>0.28878864312646674</v>
      </c>
      <c r="P46" s="36">
        <f t="shared" ref="P46:P54" si="53">F46/$F$45</f>
        <v>0.29091089391214686</v>
      </c>
      <c r="Q46" s="36">
        <f t="shared" ref="Q46:Q54" si="54">G46/$G$45</f>
        <v>0.30000944202609048</v>
      </c>
      <c r="R46" s="36">
        <f t="shared" ref="R46:R54" si="55">H46/$H$45</f>
        <v>0.28005056300396863</v>
      </c>
      <c r="S46" s="36">
        <f t="shared" ref="S46:S54" si="56">I46/$I$45</f>
        <v>0.29133172304847782</v>
      </c>
      <c r="T46" s="17">
        <f t="shared" ref="T46:T54" si="57">J46/$J$45</f>
        <v>0.28644071105925673</v>
      </c>
      <c r="U46" s="76">
        <f t="shared" ref="U46:U54" si="58">K46/$K$45</f>
        <v>0.24953018715728925</v>
      </c>
      <c r="W46" s="105">
        <f t="shared" ref="W46:W76" si="59">(K46-J46)/J46</f>
        <v>0.1591006527214682</v>
      </c>
      <c r="X46" s="106">
        <f t="shared" ref="X46:X76" si="60">(U46-T46)*100</f>
        <v>-3.6910523901967474</v>
      </c>
    </row>
    <row r="47" spans="1:27" ht="19.5" customHeight="1" x14ac:dyDescent="0.25">
      <c r="A47" s="23"/>
      <c r="B47" s="140" t="s">
        <v>65</v>
      </c>
      <c r="C47" s="9">
        <v>28920922</v>
      </c>
      <c r="D47" s="10">
        <v>35940507</v>
      </c>
      <c r="E47" s="10">
        <v>36501243</v>
      </c>
      <c r="F47" s="34">
        <v>40006323</v>
      </c>
      <c r="G47" s="34">
        <v>19477281</v>
      </c>
      <c r="H47" s="34">
        <v>21314644</v>
      </c>
      <c r="I47" s="34">
        <v>37941272.237000003</v>
      </c>
      <c r="J47" s="11">
        <v>37851551.271000005</v>
      </c>
      <c r="K47" s="156">
        <v>43813931.429000005</v>
      </c>
      <c r="M47" s="75">
        <f t="shared" si="50"/>
        <v>6.272497883522378E-2</v>
      </c>
      <c r="N47" s="17">
        <f t="shared" si="51"/>
        <v>6.940564206456494E-2</v>
      </c>
      <c r="O47" s="17">
        <f t="shared" si="52"/>
        <v>6.8016428780941315E-2</v>
      </c>
      <c r="P47" s="36">
        <f t="shared" si="53"/>
        <v>6.7979810217147718E-2</v>
      </c>
      <c r="Q47" s="36">
        <f t="shared" si="54"/>
        <v>6.0586741573780259E-2</v>
      </c>
      <c r="R47" s="36">
        <f t="shared" si="55"/>
        <v>6.8827221803965236E-2</v>
      </c>
      <c r="S47" s="36">
        <f t="shared" si="56"/>
        <v>7.0394644733426395E-2</v>
      </c>
      <c r="T47" s="17">
        <f t="shared" si="57"/>
        <v>6.4868717796705846E-2</v>
      </c>
      <c r="U47" s="76">
        <f t="shared" si="58"/>
        <v>5.6432729158243829E-2</v>
      </c>
      <c r="W47" s="141">
        <f t="shared" si="59"/>
        <v>0.15752010043953157</v>
      </c>
      <c r="X47" s="102">
        <f t="shared" si="60"/>
        <v>-0.84359886384620175</v>
      </c>
    </row>
    <row r="48" spans="1:27" ht="19.5" customHeight="1" x14ac:dyDescent="0.25">
      <c r="A48" s="23"/>
      <c r="B48" s="140" t="s">
        <v>72</v>
      </c>
      <c r="C48" s="9">
        <v>40804</v>
      </c>
      <c r="D48" s="10">
        <v>80734</v>
      </c>
      <c r="E48" s="10">
        <v>122357</v>
      </c>
      <c r="F48" s="34">
        <v>61080</v>
      </c>
      <c r="G48" s="34">
        <v>51146</v>
      </c>
      <c r="H48" s="34">
        <v>36639</v>
      </c>
      <c r="I48" s="34">
        <v>22644.725999999999</v>
      </c>
      <c r="J48" s="11">
        <v>24626.970999999998</v>
      </c>
      <c r="K48" s="156">
        <v>3779.7799999999997</v>
      </c>
      <c r="M48" s="75">
        <f t="shared" si="50"/>
        <v>8.8497525645706286E-5</v>
      </c>
      <c r="N48" s="17">
        <f t="shared" si="51"/>
        <v>1.559075142273476E-4</v>
      </c>
      <c r="O48" s="17">
        <f t="shared" si="52"/>
        <v>2.2800007595219805E-4</v>
      </c>
      <c r="P48" s="36">
        <f t="shared" si="53"/>
        <v>1.0378876379274803E-4</v>
      </c>
      <c r="Q48" s="36">
        <f t="shared" si="54"/>
        <v>1.5909661541221103E-4</v>
      </c>
      <c r="R48" s="36">
        <f t="shared" si="55"/>
        <v>1.1831117515617347E-4</v>
      </c>
      <c r="S48" s="36">
        <f t="shared" si="56"/>
        <v>4.2014074591343371E-5</v>
      </c>
      <c r="T48" s="17">
        <f t="shared" si="57"/>
        <v>4.22048761106021E-5</v>
      </c>
      <c r="U48" s="76">
        <f t="shared" si="58"/>
        <v>4.8683898947393596E-6</v>
      </c>
      <c r="W48" s="141">
        <f t="shared" si="59"/>
        <v>-0.84651868067737612</v>
      </c>
      <c r="X48" s="102">
        <f t="shared" si="60"/>
        <v>-3.7336486215862742E-3</v>
      </c>
    </row>
    <row r="49" spans="1:24" ht="19.5" customHeight="1" x14ac:dyDescent="0.25">
      <c r="A49" s="23"/>
      <c r="B49" s="140" t="s">
        <v>66</v>
      </c>
      <c r="C49" s="9">
        <v>272862364</v>
      </c>
      <c r="D49" s="10">
        <v>314109867</v>
      </c>
      <c r="E49" s="10">
        <v>332752759</v>
      </c>
      <c r="F49" s="34">
        <v>365328398</v>
      </c>
      <c r="G49" s="34">
        <v>197751280</v>
      </c>
      <c r="H49" s="34">
        <v>195313268</v>
      </c>
      <c r="I49" s="34">
        <v>332125741.87599939</v>
      </c>
      <c r="J49" s="11">
        <v>365862499.76599967</v>
      </c>
      <c r="K49" s="156">
        <v>525373999.26799977</v>
      </c>
      <c r="M49" s="75">
        <f t="shared" si="50"/>
        <v>0.59179600176056379</v>
      </c>
      <c r="N49" s="17">
        <f t="shared" si="51"/>
        <v>0.60658568333357399</v>
      </c>
      <c r="O49" s="17">
        <f t="shared" si="52"/>
        <v>0.6200516057545008</v>
      </c>
      <c r="P49" s="36">
        <f t="shared" si="53"/>
        <v>0.62077574994769225</v>
      </c>
      <c r="Q49" s="36">
        <f t="shared" si="54"/>
        <v>0.61513235329121452</v>
      </c>
      <c r="R49" s="36">
        <f t="shared" si="55"/>
        <v>0.630687034598997</v>
      </c>
      <c r="S49" s="36">
        <f t="shared" si="56"/>
        <v>0.61621216758743269</v>
      </c>
      <c r="T49" s="17">
        <f t="shared" si="57"/>
        <v>0.62700286917701764</v>
      </c>
      <c r="U49" s="76">
        <f t="shared" si="58"/>
        <v>0.67668633333028216</v>
      </c>
      <c r="W49" s="141">
        <f t="shared" si="59"/>
        <v>0.43598756255156329</v>
      </c>
      <c r="X49" s="102">
        <f t="shared" si="60"/>
        <v>4.9683464153264527</v>
      </c>
    </row>
    <row r="50" spans="1:24" ht="19.5" customHeight="1" x14ac:dyDescent="0.25">
      <c r="A50" s="23"/>
      <c r="B50" t="s">
        <v>67</v>
      </c>
      <c r="C50" s="9">
        <v>8895198</v>
      </c>
      <c r="D50" s="10">
        <v>11142081</v>
      </c>
      <c r="E50" s="10">
        <v>11921986</v>
      </c>
      <c r="F50" s="34">
        <v>11148224</v>
      </c>
      <c r="G50" s="34">
        <v>7267502</v>
      </c>
      <c r="H50" s="34">
        <v>5597136</v>
      </c>
      <c r="I50" s="34">
        <v>10867352.539000003</v>
      </c>
      <c r="J50" s="11">
        <v>11556418.046999998</v>
      </c>
      <c r="K50" s="156">
        <v>12610782.950000001</v>
      </c>
      <c r="M50" s="75">
        <f t="shared" si="50"/>
        <v>1.9292300096280642E-2</v>
      </c>
      <c r="N50" s="17">
        <f t="shared" si="51"/>
        <v>2.1516760621668189E-2</v>
      </c>
      <c r="O50" s="17">
        <f t="shared" si="52"/>
        <v>2.221543281954479E-2</v>
      </c>
      <c r="P50" s="36">
        <f t="shared" si="53"/>
        <v>1.8943359322931314E-2</v>
      </c>
      <c r="Q50" s="36">
        <f t="shared" si="54"/>
        <v>2.2606557124730663E-2</v>
      </c>
      <c r="R50" s="36">
        <f t="shared" si="55"/>
        <v>1.8073739394331836E-2</v>
      </c>
      <c r="S50" s="36">
        <f t="shared" si="56"/>
        <v>2.0162829975684887E-2</v>
      </c>
      <c r="T50" s="17">
        <f t="shared" si="57"/>
        <v>1.9805001271003292E-2</v>
      </c>
      <c r="U50" s="76">
        <f t="shared" si="58"/>
        <v>1.6242799390052177E-2</v>
      </c>
      <c r="W50" s="141">
        <f t="shared" si="59"/>
        <v>9.1236306848012635E-2</v>
      </c>
      <c r="X50" s="102">
        <f t="shared" si="60"/>
        <v>-0.35622018809511152</v>
      </c>
    </row>
    <row r="51" spans="1:24" ht="19.5" customHeight="1" x14ac:dyDescent="0.25">
      <c r="A51" s="23"/>
      <c r="B51" s="140" t="s">
        <v>81</v>
      </c>
      <c r="C51" s="9">
        <v>0</v>
      </c>
      <c r="D51" s="10">
        <v>0</v>
      </c>
      <c r="E51" s="10">
        <v>0</v>
      </c>
      <c r="F51" s="34">
        <v>0</v>
      </c>
      <c r="G51" s="34">
        <v>0</v>
      </c>
      <c r="H51" s="34">
        <v>39775</v>
      </c>
      <c r="I51" s="34">
        <v>43468.163</v>
      </c>
      <c r="J51" s="11">
        <v>62304.261000000006</v>
      </c>
      <c r="K51" s="156">
        <v>62159.936000000002</v>
      </c>
      <c r="M51" s="75">
        <f t="shared" si="50"/>
        <v>0</v>
      </c>
      <c r="N51" s="17">
        <f t="shared" si="51"/>
        <v>0</v>
      </c>
      <c r="O51" s="17">
        <f t="shared" si="52"/>
        <v>0</v>
      </c>
      <c r="P51" s="36">
        <f t="shared" si="53"/>
        <v>0</v>
      </c>
      <c r="Q51" s="36">
        <f t="shared" si="54"/>
        <v>0</v>
      </c>
      <c r="R51" s="36">
        <f t="shared" si="55"/>
        <v>1.2843764818463386E-4</v>
      </c>
      <c r="S51" s="36">
        <f t="shared" si="56"/>
        <v>8.0649005981819877E-5</v>
      </c>
      <c r="T51" s="17">
        <f t="shared" si="57"/>
        <v>1.0677495079145618E-4</v>
      </c>
      <c r="U51" s="76">
        <f t="shared" si="58"/>
        <v>8.006254445498028E-5</v>
      </c>
      <c r="W51" s="141">
        <f t="shared" si="59"/>
        <v>-2.3164547285137423E-3</v>
      </c>
      <c r="X51" s="102">
        <f t="shared" si="60"/>
        <v>-2.6712406336475898E-3</v>
      </c>
    </row>
    <row r="52" spans="1:24" ht="19.5" customHeight="1" x14ac:dyDescent="0.25">
      <c r="A52" s="23"/>
      <c r="B52" t="s">
        <v>68</v>
      </c>
      <c r="C52" s="9">
        <v>0</v>
      </c>
      <c r="D52" s="10">
        <v>0</v>
      </c>
      <c r="E52" s="10">
        <v>0</v>
      </c>
      <c r="F52" s="34">
        <v>4200</v>
      </c>
      <c r="G52" s="34">
        <v>1939</v>
      </c>
      <c r="H52" s="34">
        <v>0</v>
      </c>
      <c r="I52" s="34"/>
      <c r="J52" s="11">
        <v>612.71299999999997</v>
      </c>
      <c r="K52" s="156">
        <v>5125.8130000000001</v>
      </c>
      <c r="M52" s="75">
        <f t="shared" si="50"/>
        <v>0</v>
      </c>
      <c r="N52" s="17">
        <f t="shared" si="51"/>
        <v>0</v>
      </c>
      <c r="O52" s="17">
        <f t="shared" si="52"/>
        <v>0</v>
      </c>
      <c r="P52" s="36">
        <f t="shared" si="53"/>
        <v>7.1367519307390599E-6</v>
      </c>
      <c r="Q52" s="36">
        <f t="shared" si="54"/>
        <v>6.0315242107745906E-6</v>
      </c>
      <c r="R52" s="36">
        <f t="shared" si="55"/>
        <v>0</v>
      </c>
      <c r="S52" s="36">
        <f t="shared" si="56"/>
        <v>0</v>
      </c>
      <c r="T52" s="17">
        <f t="shared" si="57"/>
        <v>1.0500469690874832E-6</v>
      </c>
      <c r="U52" s="76">
        <f t="shared" si="58"/>
        <v>6.6020922412213517E-6</v>
      </c>
      <c r="W52" s="141">
        <f t="shared" si="59"/>
        <v>7.3657650482362875</v>
      </c>
      <c r="X52" s="102">
        <f t="shared" si="60"/>
        <v>5.5520452721338689E-4</v>
      </c>
    </row>
    <row r="53" spans="1:24" ht="19.5" customHeight="1" x14ac:dyDescent="0.25">
      <c r="A53" s="23"/>
      <c r="B53" t="s">
        <v>69</v>
      </c>
      <c r="C53" s="9">
        <v>0</v>
      </c>
      <c r="D53" s="10">
        <v>0</v>
      </c>
      <c r="E53" s="10">
        <v>0</v>
      </c>
      <c r="F53" s="34">
        <v>0</v>
      </c>
      <c r="G53" s="34">
        <v>0</v>
      </c>
      <c r="H53" s="34">
        <v>0</v>
      </c>
      <c r="I53" s="34"/>
      <c r="J53" s="11"/>
      <c r="K53" s="156"/>
      <c r="M53" s="75">
        <f t="shared" si="50"/>
        <v>0</v>
      </c>
      <c r="N53" s="17">
        <f t="shared" si="51"/>
        <v>0</v>
      </c>
      <c r="O53" s="17">
        <f t="shared" si="52"/>
        <v>0</v>
      </c>
      <c r="P53" s="36">
        <f t="shared" si="53"/>
        <v>0</v>
      </c>
      <c r="Q53" s="36">
        <f t="shared" si="54"/>
        <v>0</v>
      </c>
      <c r="R53" s="36">
        <f t="shared" si="55"/>
        <v>0</v>
      </c>
      <c r="S53" s="36">
        <f t="shared" si="56"/>
        <v>0</v>
      </c>
      <c r="T53" s="17">
        <f t="shared" si="57"/>
        <v>0</v>
      </c>
      <c r="U53" s="76">
        <f t="shared" si="58"/>
        <v>0</v>
      </c>
      <c r="W53" s="141"/>
      <c r="X53" s="102">
        <f t="shared" si="60"/>
        <v>0</v>
      </c>
    </row>
    <row r="54" spans="1:24" ht="19.5" customHeight="1" thickBot="1" x14ac:dyDescent="0.3">
      <c r="A54" s="23"/>
      <c r="B54" t="s">
        <v>70</v>
      </c>
      <c r="C54" s="9">
        <v>621343</v>
      </c>
      <c r="D54" s="10">
        <v>587791</v>
      </c>
      <c r="E54" s="10">
        <v>375598</v>
      </c>
      <c r="F54" s="34">
        <v>752849</v>
      </c>
      <c r="G54" s="34">
        <v>482145</v>
      </c>
      <c r="H54" s="34">
        <v>654885</v>
      </c>
      <c r="I54" s="34">
        <v>957212.31700000004</v>
      </c>
      <c r="J54" s="11">
        <v>1011030.9049999999</v>
      </c>
      <c r="K54" s="156">
        <v>789138.97100000014</v>
      </c>
      <c r="M54" s="75">
        <f t="shared" si="50"/>
        <v>1.3475962669659857E-3</v>
      </c>
      <c r="N54" s="17">
        <f t="shared" si="51"/>
        <v>1.1350983934303625E-3</v>
      </c>
      <c r="O54" s="17">
        <f t="shared" si="52"/>
        <v>6.9988944259416041E-4</v>
      </c>
      <c r="P54" s="36">
        <f t="shared" si="53"/>
        <v>1.2792610843583262E-3</v>
      </c>
      <c r="Q54" s="36">
        <f t="shared" si="54"/>
        <v>1.49977784456107E-3</v>
      </c>
      <c r="R54" s="36">
        <f t="shared" si="55"/>
        <v>2.1146923753964536E-3</v>
      </c>
      <c r="S54" s="36">
        <f t="shared" si="56"/>
        <v>1.7759715744050347E-3</v>
      </c>
      <c r="T54" s="17">
        <f t="shared" si="57"/>
        <v>1.7326708221451562E-3</v>
      </c>
      <c r="U54" s="76">
        <f t="shared" si="58"/>
        <v>1.0164179375417135E-3</v>
      </c>
      <c r="W54" s="141">
        <f t="shared" si="59"/>
        <v>-0.21947097057334741</v>
      </c>
      <c r="X54" s="102">
        <f t="shared" si="60"/>
        <v>-7.1625288460344272E-2</v>
      </c>
    </row>
    <row r="55" spans="1:24" ht="19.5" customHeight="1" thickBot="1" x14ac:dyDescent="0.3">
      <c r="A55" s="5" t="s">
        <v>35</v>
      </c>
      <c r="B55" s="6"/>
      <c r="C55" s="12">
        <f>SUM(C56:C65)</f>
        <v>385959578</v>
      </c>
      <c r="D55" s="13">
        <f t="shared" ref="D55" si="61">SUM(D56:D65)</f>
        <v>411695488</v>
      </c>
      <c r="E55" s="13">
        <v>439138980</v>
      </c>
      <c r="F55" s="35">
        <v>463484394</v>
      </c>
      <c r="G55" s="35">
        <v>494477824</v>
      </c>
      <c r="H55" s="35">
        <v>538130485</v>
      </c>
      <c r="I55" s="35">
        <v>554372655.11800015</v>
      </c>
      <c r="J55" s="14">
        <v>566417830.23900056</v>
      </c>
      <c r="K55" s="155">
        <v>563600881.00400066</v>
      </c>
      <c r="M55" s="131">
        <f t="shared" ref="M55:U55" si="62">C55/C66</f>
        <v>0.4556597460238862</v>
      </c>
      <c r="N55" s="20">
        <f t="shared" si="62"/>
        <v>0.4429080462578362</v>
      </c>
      <c r="O55" s="20">
        <f t="shared" si="62"/>
        <v>0.45003324529171579</v>
      </c>
      <c r="P55" s="20">
        <f t="shared" si="62"/>
        <v>0.44057979382367224</v>
      </c>
      <c r="Q55" s="234">
        <f t="shared" si="62"/>
        <v>0.60601082140471207</v>
      </c>
      <c r="R55" s="234">
        <f t="shared" si="62"/>
        <v>0.63472718714544762</v>
      </c>
      <c r="S55" s="234">
        <f t="shared" si="62"/>
        <v>0.50703941949845144</v>
      </c>
      <c r="T55" s="20">
        <f t="shared" si="62"/>
        <v>0.4925681174826243</v>
      </c>
      <c r="U55" s="215">
        <f t="shared" si="62"/>
        <v>0.42059984031422648</v>
      </c>
      <c r="V55" s="1"/>
      <c r="W55" s="62">
        <f t="shared" si="59"/>
        <v>-4.9732707634067251E-3</v>
      </c>
      <c r="X55" s="99">
        <f t="shared" si="60"/>
        <v>-7.1968277168397821</v>
      </c>
    </row>
    <row r="56" spans="1:24" ht="19.5" customHeight="1" x14ac:dyDescent="0.25">
      <c r="A56" s="23"/>
      <c r="B56" t="s">
        <v>64</v>
      </c>
      <c r="C56" s="9">
        <v>74160711</v>
      </c>
      <c r="D56" s="10">
        <v>78077748</v>
      </c>
      <c r="E56" s="10">
        <v>83385164</v>
      </c>
      <c r="F56" s="34">
        <v>89167914</v>
      </c>
      <c r="G56" s="34">
        <v>100995629</v>
      </c>
      <c r="H56" s="34">
        <v>100148773</v>
      </c>
      <c r="I56" s="34">
        <v>98011187.359999925</v>
      </c>
      <c r="J56" s="11">
        <v>96718885.305000037</v>
      </c>
      <c r="K56" s="156">
        <v>91834286.788000122</v>
      </c>
      <c r="M56" s="75">
        <f t="shared" ref="M56:M65" si="63">C56/$C$55</f>
        <v>0.19214631590254252</v>
      </c>
      <c r="N56" s="17">
        <f t="shared" ref="N56:N65" si="64">D56/$D$55</f>
        <v>0.18964926815034708</v>
      </c>
      <c r="O56" s="17">
        <f t="shared" ref="O56:O65" si="65">E56/$E$55</f>
        <v>0.18988331211226114</v>
      </c>
      <c r="P56" s="36">
        <f t="shared" ref="P56:P65" si="66">F56/$F$55</f>
        <v>0.1923860115989148</v>
      </c>
      <c r="Q56" s="36">
        <f t="shared" ref="Q56:Q65" si="67">G56/$G$55</f>
        <v>0.20424703413999815</v>
      </c>
      <c r="R56" s="36">
        <f t="shared" ref="R56:R65" si="68">H56/$H$55</f>
        <v>0.18610499830724142</v>
      </c>
      <c r="S56" s="36">
        <f t="shared" ref="S56:S65" si="69">I56/$I$55</f>
        <v>0.17679657619320691</v>
      </c>
      <c r="T56" s="17">
        <f t="shared" ref="T56:T65" si="70">J56/$J$55</f>
        <v>0.1707553684603986</v>
      </c>
      <c r="U56" s="76">
        <f t="shared" ref="U56:U65" si="71">K56/$K$55</f>
        <v>0.16294205684066035</v>
      </c>
      <c r="W56" s="105">
        <f t="shared" si="59"/>
        <v>-5.050304810272041E-2</v>
      </c>
      <c r="X56" s="106">
        <f t="shared" si="60"/>
        <v>-0.78133116197382502</v>
      </c>
    </row>
    <row r="57" spans="1:24" ht="19.5" customHeight="1" x14ac:dyDescent="0.25">
      <c r="A57" s="23"/>
      <c r="B57" t="s">
        <v>65</v>
      </c>
      <c r="C57" s="9">
        <v>205712</v>
      </c>
      <c r="D57" s="10">
        <v>156591</v>
      </c>
      <c r="E57" s="10">
        <v>30322</v>
      </c>
      <c r="F57" s="34">
        <v>58813</v>
      </c>
      <c r="G57" s="34">
        <v>38687</v>
      </c>
      <c r="H57" s="34">
        <v>25946</v>
      </c>
      <c r="I57" s="34">
        <v>67562.29300000002</v>
      </c>
      <c r="J57" s="11">
        <v>51853.843000000001</v>
      </c>
      <c r="K57" s="156">
        <v>59049.554000000011</v>
      </c>
      <c r="M57" s="75">
        <f t="shared" si="63"/>
        <v>5.329884571487432E-4</v>
      </c>
      <c r="N57" s="17">
        <f t="shared" si="64"/>
        <v>3.8035636669401634E-4</v>
      </c>
      <c r="O57" s="17">
        <f t="shared" si="65"/>
        <v>6.9048755362140709E-5</v>
      </c>
      <c r="P57" s="36">
        <f t="shared" si="66"/>
        <v>1.2689316136931246E-4</v>
      </c>
      <c r="Q57" s="36">
        <f t="shared" si="67"/>
        <v>7.8238088994664399E-5</v>
      </c>
      <c r="R57" s="36">
        <f t="shared" si="68"/>
        <v>4.8215071851950555E-5</v>
      </c>
      <c r="S57" s="36">
        <f t="shared" si="69"/>
        <v>1.218716189845604E-4</v>
      </c>
      <c r="T57" s="17">
        <f t="shared" si="70"/>
        <v>9.15469821600076E-5</v>
      </c>
      <c r="U57" s="76">
        <f t="shared" si="71"/>
        <v>1.0477193345547813E-4</v>
      </c>
      <c r="W57" s="141">
        <f t="shared" si="59"/>
        <v>0.13876909759610315</v>
      </c>
      <c r="X57" s="102">
        <f t="shared" si="60"/>
        <v>1.3224951295470531E-3</v>
      </c>
    </row>
    <row r="58" spans="1:24" ht="19.5" customHeight="1" x14ac:dyDescent="0.25">
      <c r="A58" s="23"/>
      <c r="B58" t="s">
        <v>72</v>
      </c>
      <c r="C58" s="9">
        <v>0</v>
      </c>
      <c r="D58" s="10">
        <v>0</v>
      </c>
      <c r="E58" s="10">
        <v>0</v>
      </c>
      <c r="F58" s="34">
        <v>236</v>
      </c>
      <c r="G58" s="34">
        <v>2490</v>
      </c>
      <c r="H58" s="34">
        <v>172</v>
      </c>
      <c r="I58" s="34"/>
      <c r="J58" s="11"/>
      <c r="K58" s="156"/>
      <c r="M58" s="75">
        <f t="shared" si="63"/>
        <v>0</v>
      </c>
      <c r="N58" s="17">
        <f t="shared" si="64"/>
        <v>0</v>
      </c>
      <c r="O58" s="17">
        <f t="shared" si="65"/>
        <v>0</v>
      </c>
      <c r="P58" s="36">
        <f t="shared" si="66"/>
        <v>5.0918650779857758E-7</v>
      </c>
      <c r="Q58" s="36">
        <f t="shared" si="67"/>
        <v>5.0356151057645817E-6</v>
      </c>
      <c r="R58" s="36">
        <f t="shared" si="68"/>
        <v>3.1962508126630293E-7</v>
      </c>
      <c r="S58" s="36">
        <f t="shared" si="69"/>
        <v>0</v>
      </c>
      <c r="T58" s="17">
        <f t="shared" si="70"/>
        <v>0</v>
      </c>
      <c r="U58" s="76">
        <f t="shared" si="71"/>
        <v>0</v>
      </c>
      <c r="W58" s="141"/>
      <c r="X58" s="102">
        <f t="shared" si="60"/>
        <v>0</v>
      </c>
    </row>
    <row r="59" spans="1:24" ht="19.5" customHeight="1" x14ac:dyDescent="0.25">
      <c r="A59" s="23"/>
      <c r="B59" t="s">
        <v>66</v>
      </c>
      <c r="C59" s="9">
        <v>286634780</v>
      </c>
      <c r="D59" s="10">
        <v>308871201</v>
      </c>
      <c r="E59" s="10">
        <v>328989772</v>
      </c>
      <c r="F59" s="34">
        <v>348232246</v>
      </c>
      <c r="G59" s="34">
        <v>367482454</v>
      </c>
      <c r="H59" s="34">
        <v>411779829</v>
      </c>
      <c r="I59" s="34">
        <v>429277685.90300018</v>
      </c>
      <c r="J59" s="11">
        <v>441860757.03100049</v>
      </c>
      <c r="K59" s="156">
        <v>446259380.77200061</v>
      </c>
      <c r="M59" s="75">
        <f t="shared" si="63"/>
        <v>0.74265492123633736</v>
      </c>
      <c r="N59" s="17">
        <f t="shared" si="64"/>
        <v>0.7502418899475527</v>
      </c>
      <c r="O59" s="17">
        <f t="shared" si="65"/>
        <v>0.74917005090279165</v>
      </c>
      <c r="P59" s="36">
        <f t="shared" si="66"/>
        <v>0.75133542899828465</v>
      </c>
      <c r="Q59" s="36">
        <f t="shared" si="67"/>
        <v>0.74317276966499513</v>
      </c>
      <c r="R59" s="36">
        <f t="shared" si="68"/>
        <v>0.76520442620900764</v>
      </c>
      <c r="S59" s="36">
        <f t="shared" si="69"/>
        <v>0.77434859374805731</v>
      </c>
      <c r="T59" s="17">
        <f t="shared" si="70"/>
        <v>0.78009683566027033</v>
      </c>
      <c r="U59" s="76">
        <f t="shared" si="71"/>
        <v>0.7918003605264643</v>
      </c>
      <c r="W59" s="141">
        <f t="shared" si="59"/>
        <v>9.9547734688091184E-3</v>
      </c>
      <c r="X59" s="102">
        <f t="shared" si="60"/>
        <v>1.1703524866193971</v>
      </c>
    </row>
    <row r="60" spans="1:24" ht="19.5" customHeight="1" x14ac:dyDescent="0.25">
      <c r="A60" s="23"/>
      <c r="B60" t="s">
        <v>67</v>
      </c>
      <c r="C60" s="9">
        <v>4178738</v>
      </c>
      <c r="D60" s="10">
        <v>4672832</v>
      </c>
      <c r="E60" s="10">
        <v>4330356</v>
      </c>
      <c r="F60" s="34">
        <v>3983828</v>
      </c>
      <c r="G60" s="34">
        <v>4454727</v>
      </c>
      <c r="H60" s="34">
        <v>4722581</v>
      </c>
      <c r="I60" s="34">
        <v>4526690.5539999977</v>
      </c>
      <c r="J60" s="11">
        <v>4622533.9680000022</v>
      </c>
      <c r="K60" s="156">
        <v>4821964.2820000015</v>
      </c>
      <c r="M60" s="75">
        <f t="shared" si="63"/>
        <v>1.0826879907097421E-2</v>
      </c>
      <c r="N60" s="17">
        <f t="shared" si="64"/>
        <v>1.135021426321777E-2</v>
      </c>
      <c r="O60" s="17">
        <f t="shared" si="65"/>
        <v>9.861014843182447E-3</v>
      </c>
      <c r="P60" s="36">
        <f t="shared" si="66"/>
        <v>8.5953875719923384E-3</v>
      </c>
      <c r="Q60" s="36">
        <f t="shared" si="67"/>
        <v>9.0089520374527447E-3</v>
      </c>
      <c r="R60" s="36">
        <f t="shared" si="68"/>
        <v>8.7759031157656868E-3</v>
      </c>
      <c r="S60" s="36">
        <f t="shared" si="69"/>
        <v>8.1654289983629797E-3</v>
      </c>
      <c r="T60" s="17">
        <f t="shared" si="70"/>
        <v>8.1609965668798228E-3</v>
      </c>
      <c r="U60" s="76">
        <f t="shared" si="71"/>
        <v>8.5556365231547124E-3</v>
      </c>
      <c r="W60" s="141">
        <f t="shared" si="59"/>
        <v>4.3143071609765882E-2</v>
      </c>
      <c r="X60" s="102">
        <f t="shared" si="60"/>
        <v>3.9463995627488958E-2</v>
      </c>
    </row>
    <row r="61" spans="1:24" ht="19.5" customHeight="1" x14ac:dyDescent="0.25">
      <c r="A61" s="23"/>
      <c r="B61" t="s">
        <v>81</v>
      </c>
      <c r="C61" s="9">
        <v>0</v>
      </c>
      <c r="D61" s="10">
        <v>0</v>
      </c>
      <c r="E61" s="10">
        <v>0</v>
      </c>
      <c r="F61" s="34">
        <v>0</v>
      </c>
      <c r="G61" s="34">
        <v>0</v>
      </c>
      <c r="H61" s="34">
        <v>108974</v>
      </c>
      <c r="I61" s="34">
        <v>206770.19799999992</v>
      </c>
      <c r="J61" s="11">
        <v>131151.929</v>
      </c>
      <c r="K61" s="156">
        <v>122393.82599999999</v>
      </c>
      <c r="M61" s="75">
        <f t="shared" si="63"/>
        <v>0</v>
      </c>
      <c r="N61" s="17">
        <f t="shared" si="64"/>
        <v>0</v>
      </c>
      <c r="O61" s="17">
        <f t="shared" si="65"/>
        <v>0</v>
      </c>
      <c r="P61" s="36">
        <f t="shared" si="66"/>
        <v>0</v>
      </c>
      <c r="Q61" s="36">
        <f t="shared" si="67"/>
        <v>0</v>
      </c>
      <c r="R61" s="36">
        <f t="shared" si="68"/>
        <v>2.0250478840647728E-4</v>
      </c>
      <c r="S61" s="36">
        <f t="shared" si="69"/>
        <v>3.729805142643411E-4</v>
      </c>
      <c r="T61" s="17">
        <f t="shared" si="70"/>
        <v>2.3154625790056842E-4</v>
      </c>
      <c r="U61" s="76">
        <f t="shared" si="71"/>
        <v>2.1716400758985184E-4</v>
      </c>
      <c r="W61" s="141">
        <f t="shared" si="59"/>
        <v>-6.6778301064866666E-2</v>
      </c>
      <c r="X61" s="102">
        <f t="shared" si="60"/>
        <v>-1.4382250310716583E-3</v>
      </c>
    </row>
    <row r="62" spans="1:24" ht="19.5" customHeight="1" x14ac:dyDescent="0.25">
      <c r="A62" s="23"/>
      <c r="B62" t="s">
        <v>68</v>
      </c>
      <c r="C62" s="9">
        <v>0</v>
      </c>
      <c r="D62" s="10">
        <v>0</v>
      </c>
      <c r="E62" s="10">
        <v>456</v>
      </c>
      <c r="F62" s="34">
        <v>373</v>
      </c>
      <c r="G62" s="34">
        <v>65</v>
      </c>
      <c r="H62" s="34">
        <v>1438</v>
      </c>
      <c r="I62" s="34">
        <v>1688.6310000000003</v>
      </c>
      <c r="J62" s="11">
        <v>7637.55</v>
      </c>
      <c r="K62" s="156">
        <v>14988.662</v>
      </c>
      <c r="M62" s="75">
        <f t="shared" si="63"/>
        <v>0</v>
      </c>
      <c r="N62" s="17">
        <f t="shared" si="64"/>
        <v>0</v>
      </c>
      <c r="O62" s="17">
        <f t="shared" si="65"/>
        <v>1.0383956350219695E-6</v>
      </c>
      <c r="P62" s="36">
        <f t="shared" si="66"/>
        <v>8.0477359071554847E-7</v>
      </c>
      <c r="Q62" s="36">
        <f t="shared" si="67"/>
        <v>1.3145179994967782E-7</v>
      </c>
      <c r="R62" s="36">
        <f t="shared" si="68"/>
        <v>2.6722143422147882E-6</v>
      </c>
      <c r="S62" s="36">
        <f t="shared" si="69"/>
        <v>3.0460214521954897E-6</v>
      </c>
      <c r="T62" s="17">
        <f t="shared" si="70"/>
        <v>1.3483950526023039E-5</v>
      </c>
      <c r="U62" s="76">
        <f t="shared" si="71"/>
        <v>2.6594461622024334E-5</v>
      </c>
      <c r="W62" s="141">
        <f t="shared" si="59"/>
        <v>0.9624960884053132</v>
      </c>
      <c r="X62" s="102">
        <f t="shared" si="60"/>
        <v>1.3110511096001295E-3</v>
      </c>
    </row>
    <row r="63" spans="1:24" ht="19.5" customHeight="1" x14ac:dyDescent="0.25">
      <c r="A63" s="23"/>
      <c r="B63" t="s">
        <v>82</v>
      </c>
      <c r="C63" s="9">
        <v>0</v>
      </c>
      <c r="D63" s="10">
        <v>0</v>
      </c>
      <c r="E63" s="10">
        <v>0</v>
      </c>
      <c r="F63" s="34">
        <v>0</v>
      </c>
      <c r="G63" s="34">
        <v>0</v>
      </c>
      <c r="H63" s="34">
        <v>38799</v>
      </c>
      <c r="I63" s="34">
        <v>116148.83300000004</v>
      </c>
      <c r="J63" s="11">
        <v>60052.873000000014</v>
      </c>
      <c r="K63" s="156">
        <v>4589.3319999999985</v>
      </c>
      <c r="M63" s="75">
        <f t="shared" si="63"/>
        <v>0</v>
      </c>
      <c r="N63" s="17">
        <f t="shared" si="64"/>
        <v>0</v>
      </c>
      <c r="O63" s="17">
        <f t="shared" si="65"/>
        <v>0</v>
      </c>
      <c r="P63" s="36">
        <f t="shared" si="66"/>
        <v>0</v>
      </c>
      <c r="Q63" s="36">
        <f t="shared" si="67"/>
        <v>0</v>
      </c>
      <c r="R63" s="36">
        <f t="shared" si="68"/>
        <v>7.2099613535181903E-5</v>
      </c>
      <c r="S63" s="36">
        <f t="shared" si="69"/>
        <v>2.0951400096615039E-4</v>
      </c>
      <c r="T63" s="17">
        <f t="shared" si="70"/>
        <v>1.0602221503984195E-4</v>
      </c>
      <c r="U63" s="76">
        <f t="shared" si="71"/>
        <v>8.1428758447370521E-6</v>
      </c>
      <c r="W63" s="141">
        <f t="shared" si="59"/>
        <v>-0.92357847725287012</v>
      </c>
      <c r="X63" s="102">
        <f t="shared" si="60"/>
        <v>-9.7879339195104907E-3</v>
      </c>
    </row>
    <row r="64" spans="1:24" ht="19.5" customHeight="1" x14ac:dyDescent="0.25">
      <c r="A64" s="23"/>
      <c r="B64" t="s">
        <v>69</v>
      </c>
      <c r="C64" s="9">
        <v>0</v>
      </c>
      <c r="D64" s="10">
        <v>416</v>
      </c>
      <c r="E64" s="10">
        <v>454</v>
      </c>
      <c r="F64" s="34">
        <v>255</v>
      </c>
      <c r="G64" s="34">
        <v>0</v>
      </c>
      <c r="H64" s="34">
        <v>0</v>
      </c>
      <c r="I64" s="34"/>
      <c r="J64" s="11"/>
      <c r="K64" s="156"/>
      <c r="M64" s="75">
        <f t="shared" si="63"/>
        <v>0</v>
      </c>
      <c r="N64" s="17">
        <f t="shared" si="64"/>
        <v>1.0104555724448455E-6</v>
      </c>
      <c r="O64" s="17">
        <f t="shared" si="65"/>
        <v>1.0338412682016978E-6</v>
      </c>
      <c r="P64" s="36">
        <f t="shared" si="66"/>
        <v>5.5018033681625968E-7</v>
      </c>
      <c r="Q64" s="36">
        <f t="shared" si="67"/>
        <v>0</v>
      </c>
      <c r="R64" s="36">
        <f t="shared" si="68"/>
        <v>0</v>
      </c>
      <c r="S64" s="36">
        <f t="shared" si="69"/>
        <v>0</v>
      </c>
      <c r="T64" s="17">
        <f t="shared" si="70"/>
        <v>0</v>
      </c>
      <c r="U64" s="76">
        <f t="shared" si="71"/>
        <v>0</v>
      </c>
      <c r="W64" s="141"/>
      <c r="X64" s="102">
        <f t="shared" si="60"/>
        <v>0</v>
      </c>
    </row>
    <row r="65" spans="1:24" ht="19.5" customHeight="1" thickBot="1" x14ac:dyDescent="0.3">
      <c r="A65" s="23"/>
      <c r="B65" t="s">
        <v>70</v>
      </c>
      <c r="C65" s="31">
        <v>20779637</v>
      </c>
      <c r="D65" s="32">
        <v>19916700</v>
      </c>
      <c r="E65" s="32">
        <v>22402456</v>
      </c>
      <c r="F65" s="34">
        <v>22040729</v>
      </c>
      <c r="G65" s="34">
        <v>21503772</v>
      </c>
      <c r="H65" s="34">
        <v>21303973</v>
      </c>
      <c r="I65" s="34">
        <v>22164921.346000008</v>
      </c>
      <c r="J65" s="11">
        <v>22964957.740000002</v>
      </c>
      <c r="K65" s="156">
        <v>20484227.787999999</v>
      </c>
      <c r="M65" s="75">
        <f t="shared" si="63"/>
        <v>5.3838894496873971E-2</v>
      </c>
      <c r="N65" s="17">
        <f t="shared" si="64"/>
        <v>4.8377260816615995E-2</v>
      </c>
      <c r="O65" s="17">
        <f t="shared" si="65"/>
        <v>5.1014501149499417E-2</v>
      </c>
      <c r="P65" s="36">
        <f t="shared" si="66"/>
        <v>4.7554414529003539E-2</v>
      </c>
      <c r="Q65" s="36">
        <f t="shared" si="67"/>
        <v>4.3487839001653594E-2</v>
      </c>
      <c r="R65" s="36">
        <f t="shared" si="68"/>
        <v>3.9588861054768158E-2</v>
      </c>
      <c r="S65" s="36">
        <f t="shared" si="69"/>
        <v>3.9981988904705494E-2</v>
      </c>
      <c r="T65" s="17">
        <f t="shared" si="70"/>
        <v>4.054419990682482E-2</v>
      </c>
      <c r="U65" s="76">
        <f t="shared" si="71"/>
        <v>3.6345272831208711E-2</v>
      </c>
      <c r="W65" s="141">
        <f t="shared" si="59"/>
        <v>-0.10802240439916451</v>
      </c>
      <c r="X65" s="102">
        <f t="shared" si="60"/>
        <v>-0.4198927075616109</v>
      </c>
    </row>
    <row r="66" spans="1:24" ht="19.5" customHeight="1" thickBot="1" x14ac:dyDescent="0.3">
      <c r="A66" s="72" t="s">
        <v>20</v>
      </c>
      <c r="B66" s="98"/>
      <c r="C66" s="144">
        <f t="shared" ref="C66:F73" si="72">C45+C55</f>
        <v>847034616</v>
      </c>
      <c r="D66" s="82">
        <f t="shared" si="72"/>
        <v>929528130</v>
      </c>
      <c r="E66" s="82">
        <f t="shared" si="72"/>
        <v>975792310</v>
      </c>
      <c r="F66" s="82">
        <f t="shared" si="72"/>
        <v>1051987405</v>
      </c>
      <c r="G66" s="82">
        <v>815955436</v>
      </c>
      <c r="H66" s="82">
        <f t="shared" ref="H66:K73" si="73">H45+H55</f>
        <v>847813826</v>
      </c>
      <c r="I66" s="82">
        <f t="shared" si="73"/>
        <v>1093352180.9139996</v>
      </c>
      <c r="J66" s="82">
        <f t="shared" si="73"/>
        <v>1149927918.8710003</v>
      </c>
      <c r="K66" s="82">
        <f t="shared" si="73"/>
        <v>1339993093.1570001</v>
      </c>
      <c r="M66" s="142">
        <f t="shared" ref="M66:T66" si="74">M45+M55</f>
        <v>1</v>
      </c>
      <c r="N66" s="145">
        <f t="shared" si="74"/>
        <v>1</v>
      </c>
      <c r="O66" s="145">
        <f t="shared" si="74"/>
        <v>1</v>
      </c>
      <c r="P66" s="145">
        <f t="shared" si="74"/>
        <v>1</v>
      </c>
      <c r="Q66" s="145">
        <f t="shared" si="74"/>
        <v>1</v>
      </c>
      <c r="R66" s="145">
        <f t="shared" si="74"/>
        <v>1</v>
      </c>
      <c r="S66" s="145">
        <f t="shared" si="74"/>
        <v>1</v>
      </c>
      <c r="T66" s="145">
        <f t="shared" si="74"/>
        <v>1</v>
      </c>
      <c r="U66" s="168">
        <f>U55+U45</f>
        <v>1</v>
      </c>
      <c r="W66" s="220">
        <f t="shared" si="59"/>
        <v>0.16528442449906411</v>
      </c>
      <c r="X66" s="219">
        <f t="shared" si="60"/>
        <v>0</v>
      </c>
    </row>
    <row r="67" spans="1:24" ht="19.5" customHeight="1" x14ac:dyDescent="0.25">
      <c r="A67" s="23"/>
      <c r="B67" t="s">
        <v>64</v>
      </c>
      <c r="C67" s="74">
        <f t="shared" si="72"/>
        <v>223895118</v>
      </c>
      <c r="D67" s="280">
        <f t="shared" ref="D67:K67" si="75">D46+D56</f>
        <v>234049410</v>
      </c>
      <c r="E67" s="280">
        <f t="shared" si="75"/>
        <v>238364551</v>
      </c>
      <c r="F67" s="280">
        <f t="shared" si="75"/>
        <v>260369851</v>
      </c>
      <c r="G67" s="280">
        <f t="shared" si="75"/>
        <v>197441948</v>
      </c>
      <c r="H67" s="280">
        <f t="shared" si="75"/>
        <v>186875767</v>
      </c>
      <c r="I67" s="280">
        <f t="shared" si="75"/>
        <v>255033021.29799992</v>
      </c>
      <c r="J67" s="280">
        <f t="shared" si="75"/>
        <v>263859930.00299996</v>
      </c>
      <c r="K67" s="227">
        <f t="shared" si="75"/>
        <v>285567580.79399991</v>
      </c>
      <c r="M67" s="75">
        <f t="shared" ref="M67:M76" si="76">C67/$C$66</f>
        <v>0.26432817947548909</v>
      </c>
      <c r="N67" s="17">
        <f t="shared" ref="N67:N76" si="77">D67/$D$66</f>
        <v>0.2517937891777412</v>
      </c>
      <c r="O67" s="17">
        <f t="shared" ref="O67:O76" si="78">E67/$E$66</f>
        <v>0.24427795603349242</v>
      </c>
      <c r="P67" s="36">
        <f t="shared" ref="P67:P76" si="79">F67/$F$66</f>
        <v>0.2475028215760815</v>
      </c>
      <c r="Q67" s="36">
        <f t="shared" ref="Q67:Q76" si="80">G67/$G$66</f>
        <v>0.24197638656334658</v>
      </c>
      <c r="R67" s="36">
        <f t="shared" ref="R67:R76" si="81">H67/$H$66</f>
        <v>0.22042075897922428</v>
      </c>
      <c r="S67" s="36">
        <f t="shared" ref="S67:S76" si="82">I67/$I$66</f>
        <v>0.23325788867481137</v>
      </c>
      <c r="T67" s="17">
        <f t="shared" ref="T67:T76" si="83">J67/$J$66</f>
        <v>0.22945779963500473</v>
      </c>
      <c r="U67" s="76">
        <f t="shared" ref="U67:U76" si="84">K67/$K$66</f>
        <v>0.21311123337300772</v>
      </c>
      <c r="W67" s="105">
        <f t="shared" si="59"/>
        <v>8.226959959685104E-2</v>
      </c>
      <c r="X67" s="106">
        <f t="shared" si="60"/>
        <v>-1.6346566261997015</v>
      </c>
    </row>
    <row r="68" spans="1:24" ht="19.5" customHeight="1" x14ac:dyDescent="0.25">
      <c r="A68" s="23"/>
      <c r="B68" t="s">
        <v>65</v>
      </c>
      <c r="C68" s="74">
        <f t="shared" si="72"/>
        <v>29126634</v>
      </c>
      <c r="D68" s="10">
        <f t="shared" ref="D68:K68" si="85">D47+D57</f>
        <v>36097098</v>
      </c>
      <c r="E68" s="10">
        <f t="shared" si="85"/>
        <v>36531565</v>
      </c>
      <c r="F68" s="10">
        <f t="shared" si="85"/>
        <v>40065136</v>
      </c>
      <c r="G68" s="10">
        <f t="shared" si="85"/>
        <v>19515968</v>
      </c>
      <c r="H68" s="10">
        <f t="shared" si="85"/>
        <v>21340590</v>
      </c>
      <c r="I68" s="10">
        <f t="shared" si="85"/>
        <v>38008834.530000001</v>
      </c>
      <c r="J68" s="10">
        <f t="shared" si="85"/>
        <v>37903405.114000008</v>
      </c>
      <c r="K68" s="11">
        <f t="shared" si="85"/>
        <v>43872980.983000003</v>
      </c>
      <c r="M68" s="75">
        <f t="shared" si="76"/>
        <v>3.4386592294830133E-2</v>
      </c>
      <c r="N68" s="17">
        <f t="shared" si="77"/>
        <v>3.8833787633731964E-2</v>
      </c>
      <c r="O68" s="17">
        <f t="shared" si="78"/>
        <v>3.7437848838960411E-2</v>
      </c>
      <c r="P68" s="36">
        <f t="shared" si="79"/>
        <v>3.8085186010378136E-2</v>
      </c>
      <c r="Q68" s="36">
        <f t="shared" si="80"/>
        <v>2.3917933674995458E-2</v>
      </c>
      <c r="R68" s="36">
        <f t="shared" si="81"/>
        <v>2.5171316326233161E-2</v>
      </c>
      <c r="S68" s="36">
        <f t="shared" si="82"/>
        <v>3.476357864693342E-2</v>
      </c>
      <c r="T68" s="17">
        <f t="shared" si="83"/>
        <v>3.2961548712734608E-2</v>
      </c>
      <c r="U68" s="76">
        <f t="shared" si="84"/>
        <v>3.274119934427127E-2</v>
      </c>
      <c r="W68" s="141">
        <f t="shared" si="59"/>
        <v>0.15749444808574922</v>
      </c>
      <c r="X68" s="102">
        <f t="shared" si="60"/>
        <v>-2.2034936846333786E-2</v>
      </c>
    </row>
    <row r="69" spans="1:24" ht="19.5" customHeight="1" x14ac:dyDescent="0.25">
      <c r="A69" s="23"/>
      <c r="B69" t="s">
        <v>72</v>
      </c>
      <c r="C69" s="74">
        <f t="shared" si="72"/>
        <v>40804</v>
      </c>
      <c r="D69" s="10">
        <f t="shared" ref="D69:K69" si="86">D48+D58</f>
        <v>80734</v>
      </c>
      <c r="E69" s="10">
        <f t="shared" si="86"/>
        <v>122357</v>
      </c>
      <c r="F69" s="10">
        <f t="shared" si="86"/>
        <v>61316</v>
      </c>
      <c r="G69" s="10">
        <f t="shared" si="86"/>
        <v>53636</v>
      </c>
      <c r="H69" s="10">
        <f t="shared" si="86"/>
        <v>36811</v>
      </c>
      <c r="I69" s="10">
        <f t="shared" si="86"/>
        <v>22644.725999999999</v>
      </c>
      <c r="J69" s="10">
        <f t="shared" si="86"/>
        <v>24626.970999999998</v>
      </c>
      <c r="K69" s="11">
        <f t="shared" si="86"/>
        <v>3779.7799999999997</v>
      </c>
      <c r="M69" s="75">
        <f t="shared" si="76"/>
        <v>4.8172765586241401E-5</v>
      </c>
      <c r="N69" s="17">
        <f t="shared" si="77"/>
        <v>8.6854821703997277E-5</v>
      </c>
      <c r="O69" s="17">
        <f t="shared" si="78"/>
        <v>1.2539246184467266E-4</v>
      </c>
      <c r="P69" s="36">
        <f t="shared" si="79"/>
        <v>5.828586892634898E-5</v>
      </c>
      <c r="Q69" s="36">
        <f t="shared" si="80"/>
        <v>6.5733982070069813E-5</v>
      </c>
      <c r="R69" s="36">
        <f t="shared" si="81"/>
        <v>4.3418730470196412E-5</v>
      </c>
      <c r="S69" s="36">
        <f t="shared" si="82"/>
        <v>2.0711282599783993E-5</v>
      </c>
      <c r="T69" s="17">
        <f t="shared" si="83"/>
        <v>2.1416099736215437E-5</v>
      </c>
      <c r="U69" s="76">
        <f t="shared" si="84"/>
        <v>2.8207458824245915E-6</v>
      </c>
      <c r="W69" s="141">
        <f t="shared" si="59"/>
        <v>-0.84651868067737612</v>
      </c>
      <c r="X69" s="102">
        <f t="shared" si="60"/>
        <v>-1.8595353853790846E-3</v>
      </c>
    </row>
    <row r="70" spans="1:24" ht="19.5" customHeight="1" x14ac:dyDescent="0.25">
      <c r="A70" s="23"/>
      <c r="B70" t="s">
        <v>66</v>
      </c>
      <c r="C70" s="74">
        <f t="shared" si="72"/>
        <v>559497144</v>
      </c>
      <c r="D70" s="10">
        <f t="shared" ref="D70:K70" si="87">D49+D59</f>
        <v>622981068</v>
      </c>
      <c r="E70" s="10">
        <f t="shared" si="87"/>
        <v>661742531</v>
      </c>
      <c r="F70" s="10">
        <f t="shared" si="87"/>
        <v>713560644</v>
      </c>
      <c r="G70" s="10">
        <f t="shared" si="87"/>
        <v>565233734</v>
      </c>
      <c r="H70" s="10">
        <f t="shared" si="87"/>
        <v>607093097</v>
      </c>
      <c r="I70" s="10">
        <f t="shared" si="87"/>
        <v>761403427.77899957</v>
      </c>
      <c r="J70" s="10">
        <f t="shared" si="87"/>
        <v>807723256.79700017</v>
      </c>
      <c r="K70" s="11">
        <f t="shared" si="87"/>
        <v>971633380.04000044</v>
      </c>
      <c r="M70" s="75">
        <f t="shared" si="76"/>
        <v>0.6605363386943327</v>
      </c>
      <c r="N70" s="17">
        <f t="shared" si="77"/>
        <v>0.67021217313778336</v>
      </c>
      <c r="O70" s="17">
        <f t="shared" si="78"/>
        <v>0.67815919865160645</v>
      </c>
      <c r="P70" s="36">
        <f t="shared" si="79"/>
        <v>0.67829770642548715</v>
      </c>
      <c r="Q70" s="36">
        <f t="shared" si="80"/>
        <v>0.69272623119089072</v>
      </c>
      <c r="R70" s="36">
        <f t="shared" si="81"/>
        <v>0.71606888019776171</v>
      </c>
      <c r="S70" s="36">
        <f t="shared" si="82"/>
        <v>0.69639356930947549</v>
      </c>
      <c r="T70" s="17">
        <f t="shared" si="83"/>
        <v>0.70241207604562139</v>
      </c>
      <c r="U70" s="76">
        <f t="shared" si="84"/>
        <v>0.72510327478692393</v>
      </c>
      <c r="W70" s="141">
        <f t="shared" si="59"/>
        <v>0.20292856725827166</v>
      </c>
      <c r="X70" s="102">
        <f t="shared" si="60"/>
        <v>2.2691198741302543</v>
      </c>
    </row>
    <row r="71" spans="1:24" ht="19.5" customHeight="1" x14ac:dyDescent="0.25">
      <c r="A71" s="23"/>
      <c r="B71" t="s">
        <v>67</v>
      </c>
      <c r="C71" s="74">
        <f t="shared" si="72"/>
        <v>13073936</v>
      </c>
      <c r="D71" s="10">
        <f t="shared" ref="D71:K71" si="88">D50+D60</f>
        <v>15814913</v>
      </c>
      <c r="E71" s="10">
        <f t="shared" si="88"/>
        <v>16252342</v>
      </c>
      <c r="F71" s="10">
        <f t="shared" si="88"/>
        <v>15132052</v>
      </c>
      <c r="G71" s="10">
        <f t="shared" si="88"/>
        <v>11722229</v>
      </c>
      <c r="H71" s="10">
        <f t="shared" si="88"/>
        <v>10319717</v>
      </c>
      <c r="I71" s="10">
        <f t="shared" si="88"/>
        <v>15394043.093</v>
      </c>
      <c r="J71" s="10">
        <f t="shared" si="88"/>
        <v>16178952.015000001</v>
      </c>
      <c r="K71" s="11">
        <f t="shared" si="88"/>
        <v>17432747.232000001</v>
      </c>
      <c r="M71" s="75">
        <f t="shared" si="76"/>
        <v>1.5434948882891935E-2</v>
      </c>
      <c r="N71" s="17">
        <f t="shared" si="77"/>
        <v>1.7013915436857194E-2</v>
      </c>
      <c r="O71" s="17">
        <f t="shared" si="78"/>
        <v>1.6655534003952133E-2</v>
      </c>
      <c r="P71" s="36">
        <f t="shared" si="79"/>
        <v>1.4384252062409435E-2</v>
      </c>
      <c r="Q71" s="36">
        <f t="shared" si="80"/>
        <v>1.436626129665248E-2</v>
      </c>
      <c r="R71" s="36">
        <f t="shared" si="81"/>
        <v>1.2172149926698647E-2</v>
      </c>
      <c r="S71" s="36">
        <f t="shared" si="82"/>
        <v>1.4079674748653433E-2</v>
      </c>
      <c r="T71" s="17">
        <f t="shared" si="83"/>
        <v>1.4069535793934372E-2</v>
      </c>
      <c r="U71" s="76">
        <f t="shared" si="84"/>
        <v>1.3009579915765653E-2</v>
      </c>
      <c r="W71" s="141">
        <f t="shared" si="59"/>
        <v>7.7495453094710232E-2</v>
      </c>
      <c r="X71" s="102">
        <f t="shared" si="60"/>
        <v>-0.10599558781687196</v>
      </c>
    </row>
    <row r="72" spans="1:24" ht="19.5" customHeight="1" x14ac:dyDescent="0.25">
      <c r="A72" s="23"/>
      <c r="B72" t="s">
        <v>81</v>
      </c>
      <c r="C72" s="74">
        <f t="shared" si="72"/>
        <v>0</v>
      </c>
      <c r="D72" s="10">
        <f t="shared" ref="D72:K72" si="89">D51+D61</f>
        <v>0</v>
      </c>
      <c r="E72" s="10">
        <f t="shared" si="89"/>
        <v>0</v>
      </c>
      <c r="F72" s="10">
        <f t="shared" si="89"/>
        <v>0</v>
      </c>
      <c r="G72" s="10">
        <f t="shared" si="89"/>
        <v>0</v>
      </c>
      <c r="H72" s="10">
        <f t="shared" si="89"/>
        <v>148749</v>
      </c>
      <c r="I72" s="10">
        <f t="shared" si="89"/>
        <v>250238.36099999992</v>
      </c>
      <c r="J72" s="10">
        <f t="shared" si="89"/>
        <v>193456.19</v>
      </c>
      <c r="K72" s="11">
        <f t="shared" si="89"/>
        <v>184553.76199999999</v>
      </c>
      <c r="M72" s="75">
        <f t="shared" si="76"/>
        <v>0</v>
      </c>
      <c r="N72" s="17">
        <f t="shared" si="77"/>
        <v>0</v>
      </c>
      <c r="O72" s="17">
        <f t="shared" si="78"/>
        <v>0</v>
      </c>
      <c r="P72" s="36">
        <f t="shared" si="79"/>
        <v>0</v>
      </c>
      <c r="Q72" s="36">
        <f t="shared" si="80"/>
        <v>0</v>
      </c>
      <c r="R72" s="36">
        <f t="shared" si="81"/>
        <v>1.7545007575755199E-4</v>
      </c>
      <c r="S72" s="36">
        <f t="shared" si="82"/>
        <v>2.2887260424249618E-4</v>
      </c>
      <c r="T72" s="17">
        <f t="shared" si="83"/>
        <v>1.6823331865003797E-4</v>
      </c>
      <c r="U72" s="76">
        <f t="shared" si="84"/>
        <v>1.3772739795635407E-4</v>
      </c>
      <c r="W72" s="141">
        <f t="shared" si="59"/>
        <v>-4.6017798655085755E-2</v>
      </c>
      <c r="X72" s="102">
        <f t="shared" si="60"/>
        <v>-3.0505920693683899E-3</v>
      </c>
    </row>
    <row r="73" spans="1:24" ht="19.5" customHeight="1" x14ac:dyDescent="0.25">
      <c r="A73" s="23"/>
      <c r="B73" t="s">
        <v>68</v>
      </c>
      <c r="C73" s="74">
        <f t="shared" si="72"/>
        <v>0</v>
      </c>
      <c r="D73" s="10">
        <f t="shared" ref="D73:K73" si="90">D52+D62</f>
        <v>0</v>
      </c>
      <c r="E73" s="10">
        <f t="shared" si="90"/>
        <v>456</v>
      </c>
      <c r="F73" s="10">
        <f t="shared" si="90"/>
        <v>4573</v>
      </c>
      <c r="G73" s="10">
        <f t="shared" si="90"/>
        <v>2004</v>
      </c>
      <c r="H73" s="10">
        <f t="shared" si="90"/>
        <v>1438</v>
      </c>
      <c r="I73" s="10">
        <f t="shared" si="90"/>
        <v>1688.6310000000003</v>
      </c>
      <c r="J73" s="10">
        <f t="shared" si="90"/>
        <v>8250.2630000000008</v>
      </c>
      <c r="K73" s="11">
        <f t="shared" si="90"/>
        <v>20114.474999999999</v>
      </c>
      <c r="M73" s="75">
        <f t="shared" si="76"/>
        <v>0</v>
      </c>
      <c r="N73" s="17">
        <f t="shared" si="77"/>
        <v>0</v>
      </c>
      <c r="O73" s="17">
        <f t="shared" si="78"/>
        <v>4.6731255752568906E-7</v>
      </c>
      <c r="P73" s="36">
        <f t="shared" si="79"/>
        <v>4.3470102191955426E-6</v>
      </c>
      <c r="Q73" s="36">
        <f t="shared" si="80"/>
        <v>2.456016482743305E-6</v>
      </c>
      <c r="R73" s="36">
        <f t="shared" si="81"/>
        <v>1.6961270928837152E-6</v>
      </c>
      <c r="S73" s="36">
        <f t="shared" si="82"/>
        <v>1.5444529489010311E-6</v>
      </c>
      <c r="T73" s="17">
        <f t="shared" si="83"/>
        <v>7.1745914370877374E-6</v>
      </c>
      <c r="U73" s="76">
        <f t="shared" si="84"/>
        <v>1.5010879610290118E-5</v>
      </c>
      <c r="W73" s="141">
        <f t="shared" si="59"/>
        <v>1.4380404600435157</v>
      </c>
      <c r="X73" s="102">
        <f t="shared" si="60"/>
        <v>7.8362881732023794E-4</v>
      </c>
    </row>
    <row r="74" spans="1:24" ht="19.5" customHeight="1" x14ac:dyDescent="0.25">
      <c r="A74" s="23"/>
      <c r="B74" t="s">
        <v>82</v>
      </c>
      <c r="C74" s="74">
        <f>C63</f>
        <v>0</v>
      </c>
      <c r="D74" s="10">
        <f t="shared" ref="D74:K74" si="91">D63</f>
        <v>0</v>
      </c>
      <c r="E74" s="10">
        <f t="shared" si="91"/>
        <v>0</v>
      </c>
      <c r="F74" s="10">
        <f t="shared" si="91"/>
        <v>0</v>
      </c>
      <c r="G74" s="10">
        <f t="shared" si="91"/>
        <v>0</v>
      </c>
      <c r="H74" s="10">
        <f t="shared" si="91"/>
        <v>38799</v>
      </c>
      <c r="I74" s="10">
        <f t="shared" si="91"/>
        <v>116148.83300000004</v>
      </c>
      <c r="J74" s="10">
        <f t="shared" si="91"/>
        <v>60052.873000000014</v>
      </c>
      <c r="K74" s="11">
        <f t="shared" si="91"/>
        <v>4589.3319999999985</v>
      </c>
      <c r="M74" s="75">
        <f t="shared" si="76"/>
        <v>0</v>
      </c>
      <c r="N74" s="17">
        <f t="shared" si="77"/>
        <v>0</v>
      </c>
      <c r="O74" s="17">
        <f t="shared" si="78"/>
        <v>0</v>
      </c>
      <c r="P74" s="36">
        <f t="shared" si="79"/>
        <v>0</v>
      </c>
      <c r="Q74" s="36">
        <f t="shared" si="80"/>
        <v>0</v>
      </c>
      <c r="R74" s="36">
        <f t="shared" si="81"/>
        <v>4.5763584893459853E-5</v>
      </c>
      <c r="S74" s="36">
        <f t="shared" si="82"/>
        <v>1.0623185742667489E-4</v>
      </c>
      <c r="T74" s="17">
        <f t="shared" si="83"/>
        <v>5.2223162873512933E-5</v>
      </c>
      <c r="U74" s="76">
        <f t="shared" si="84"/>
        <v>3.4248922799949762E-6</v>
      </c>
      <c r="W74" s="141">
        <f t="shared" si="59"/>
        <v>-0.92357847725287012</v>
      </c>
      <c r="X74" s="102">
        <f t="shared" si="60"/>
        <v>-4.8798270593517958E-3</v>
      </c>
    </row>
    <row r="75" spans="1:24" ht="19.5" customHeight="1" x14ac:dyDescent="0.25">
      <c r="A75" s="23"/>
      <c r="B75" t="s">
        <v>69</v>
      </c>
      <c r="C75" s="74">
        <f t="shared" ref="C75:E75" si="92">C53+C64</f>
        <v>0</v>
      </c>
      <c r="D75" s="10">
        <f t="shared" ref="D75:K75" si="93">D53+D64</f>
        <v>416</v>
      </c>
      <c r="E75" s="10">
        <f t="shared" si="93"/>
        <v>454</v>
      </c>
      <c r="F75" s="10">
        <f t="shared" si="93"/>
        <v>255</v>
      </c>
      <c r="G75" s="10">
        <f t="shared" si="93"/>
        <v>0</v>
      </c>
      <c r="H75" s="10">
        <f t="shared" si="93"/>
        <v>0</v>
      </c>
      <c r="I75" s="10">
        <f t="shared" si="93"/>
        <v>0</v>
      </c>
      <c r="J75" s="10">
        <f t="shared" si="93"/>
        <v>0</v>
      </c>
      <c r="K75" s="11">
        <f t="shared" si="93"/>
        <v>0</v>
      </c>
      <c r="M75" s="75">
        <f t="shared" si="76"/>
        <v>0</v>
      </c>
      <c r="N75" s="17">
        <f t="shared" si="77"/>
        <v>4.4753890342189E-7</v>
      </c>
      <c r="O75" s="17">
        <f t="shared" si="78"/>
        <v>4.6526294104531324E-7</v>
      </c>
      <c r="P75" s="36">
        <f t="shared" si="79"/>
        <v>2.4239833936034625E-7</v>
      </c>
      <c r="Q75" s="36">
        <f t="shared" si="80"/>
        <v>0</v>
      </c>
      <c r="R75" s="36">
        <f t="shared" si="81"/>
        <v>0</v>
      </c>
      <c r="S75" s="36">
        <f t="shared" si="82"/>
        <v>0</v>
      </c>
      <c r="T75" s="17">
        <f t="shared" si="83"/>
        <v>0</v>
      </c>
      <c r="U75" s="76">
        <f t="shared" si="84"/>
        <v>0</v>
      </c>
      <c r="W75" s="141"/>
      <c r="X75" s="102">
        <f t="shared" si="60"/>
        <v>0</v>
      </c>
    </row>
    <row r="76" spans="1:24" ht="19.5" customHeight="1" thickBot="1" x14ac:dyDescent="0.3">
      <c r="A76" s="30"/>
      <c r="B76" s="24" t="s">
        <v>70</v>
      </c>
      <c r="C76" s="198">
        <f>C54+C65</f>
        <v>21400980</v>
      </c>
      <c r="D76" s="32">
        <f t="shared" ref="D76:K76" si="94">D54+D65</f>
        <v>20504491</v>
      </c>
      <c r="E76" s="32">
        <f t="shared" si="94"/>
        <v>22778054</v>
      </c>
      <c r="F76" s="32">
        <f t="shared" si="94"/>
        <v>22793578</v>
      </c>
      <c r="G76" s="32">
        <f t="shared" si="94"/>
        <v>21985917</v>
      </c>
      <c r="H76" s="32">
        <f t="shared" si="94"/>
        <v>21958858</v>
      </c>
      <c r="I76" s="32">
        <f t="shared" si="94"/>
        <v>23122133.66300001</v>
      </c>
      <c r="J76" s="32">
        <f t="shared" si="94"/>
        <v>23975988.645000003</v>
      </c>
      <c r="K76" s="41">
        <f t="shared" si="94"/>
        <v>21273366.759</v>
      </c>
      <c r="M76" s="143">
        <f t="shared" si="76"/>
        <v>2.5265767886869926E-2</v>
      </c>
      <c r="N76" s="78">
        <f t="shared" si="77"/>
        <v>2.2059032253278876E-2</v>
      </c>
      <c r="O76" s="78">
        <f t="shared" si="78"/>
        <v>2.3343137434645288E-2</v>
      </c>
      <c r="P76" s="169">
        <f t="shared" si="79"/>
        <v>2.1667158648158911E-2</v>
      </c>
      <c r="Q76" s="78">
        <f t="shared" si="80"/>
        <v>2.6944997275561995E-2</v>
      </c>
      <c r="R76" s="169">
        <f t="shared" si="81"/>
        <v>2.590056605186809E-2</v>
      </c>
      <c r="S76" s="78">
        <f t="shared" si="82"/>
        <v>2.1147928422908358E-2</v>
      </c>
      <c r="T76" s="78">
        <f t="shared" si="83"/>
        <v>2.084999264000794E-2</v>
      </c>
      <c r="U76" s="217">
        <f t="shared" si="84"/>
        <v>1.5875728664302532E-2</v>
      </c>
      <c r="W76" s="107">
        <f t="shared" si="59"/>
        <v>-0.11272202060220834</v>
      </c>
      <c r="X76" s="104">
        <f t="shared" si="60"/>
        <v>-0.49742639757054086</v>
      </c>
    </row>
    <row r="77" spans="1:24" ht="19.5" customHeight="1" x14ac:dyDescent="0.25"/>
    <row r="78" spans="1:24" ht="19.5" customHeight="1" x14ac:dyDescent="0.25"/>
    <row r="79" spans="1:24" x14ac:dyDescent="0.25">
      <c r="A79" s="1" t="s">
        <v>26</v>
      </c>
      <c r="M79" s="1" t="str">
        <f>W3</f>
        <v>VARIAÇÃO (JAN-DEZ)</v>
      </c>
    </row>
    <row r="80" spans="1:24" ht="15.75" thickBot="1" x14ac:dyDescent="0.3"/>
    <row r="81" spans="1:13" ht="24" customHeight="1" x14ac:dyDescent="0.25">
      <c r="A81" s="420" t="s">
        <v>78</v>
      </c>
      <c r="B81" s="445"/>
      <c r="C81" s="422">
        <v>2016</v>
      </c>
      <c r="D81" s="424">
        <v>2017</v>
      </c>
      <c r="E81" s="424">
        <v>2018</v>
      </c>
      <c r="F81" s="424">
        <v>2019</v>
      </c>
      <c r="G81" s="424">
        <v>2020</v>
      </c>
      <c r="H81" s="424">
        <v>2021</v>
      </c>
      <c r="I81" s="424">
        <v>2022</v>
      </c>
      <c r="J81" s="426">
        <v>2023</v>
      </c>
      <c r="K81" s="457">
        <v>2024</v>
      </c>
      <c r="M81" s="434" t="s">
        <v>89</v>
      </c>
    </row>
    <row r="82" spans="1:13" ht="20.25" customHeight="1" thickBot="1" x14ac:dyDescent="0.3">
      <c r="A82" s="421"/>
      <c r="B82" s="446"/>
      <c r="C82" s="453"/>
      <c r="D82" s="444"/>
      <c r="E82" s="444"/>
      <c r="F82" s="444"/>
      <c r="G82" s="444"/>
      <c r="H82" s="444"/>
      <c r="I82" s="444"/>
      <c r="J82" s="449"/>
      <c r="K82" s="459"/>
      <c r="M82" s="435"/>
    </row>
    <row r="83" spans="1:13" ht="20.100000000000001" customHeight="1" thickBot="1" x14ac:dyDescent="0.3">
      <c r="A83" s="5" t="s">
        <v>36</v>
      </c>
      <c r="B83" s="6"/>
      <c r="C83" s="300">
        <f t="shared" ref="C83:K83" si="95">C45/C7</f>
        <v>6.2654848542489967</v>
      </c>
      <c r="D83" s="301">
        <f t="shared" si="95"/>
        <v>6.4560462042243847</v>
      </c>
      <c r="E83" s="301">
        <f t="shared" si="95"/>
        <v>6.5952788640868016</v>
      </c>
      <c r="F83" s="302">
        <f t="shared" si="95"/>
        <v>6.5978985402664216</v>
      </c>
      <c r="G83" s="302">
        <f t="shared" si="95"/>
        <v>6.5158738856496985</v>
      </c>
      <c r="H83" s="302">
        <f t="shared" si="95"/>
        <v>6.7580608668459456</v>
      </c>
      <c r="I83" s="302">
        <f t="shared" si="95"/>
        <v>6.9966106148194536</v>
      </c>
      <c r="J83" s="301">
        <f t="shared" si="95"/>
        <v>7.2331772392741582</v>
      </c>
      <c r="K83" s="303">
        <f t="shared" si="95"/>
        <v>8.0817463427802405</v>
      </c>
      <c r="M83" s="22">
        <f>(K83-J83)/J83</f>
        <v>0.11731623260917567</v>
      </c>
    </row>
    <row r="84" spans="1:13" ht="20.100000000000001" customHeight="1" x14ac:dyDescent="0.25">
      <c r="A84" s="23"/>
      <c r="B84" s="140" t="s">
        <v>64</v>
      </c>
      <c r="C84" s="304">
        <f t="shared" ref="C84:K84" si="96">C46/C8</f>
        <v>4.0065269977466658</v>
      </c>
      <c r="D84" s="305">
        <f t="shared" si="96"/>
        <v>4.0122677825404391</v>
      </c>
      <c r="E84" s="305">
        <f t="shared" si="96"/>
        <v>3.9288679671800066</v>
      </c>
      <c r="F84" s="306">
        <f t="shared" si="96"/>
        <v>3.9346168082813922</v>
      </c>
      <c r="G84" s="306">
        <f t="shared" si="96"/>
        <v>3.9813012875264353</v>
      </c>
      <c r="H84" s="306">
        <f t="shared" si="96"/>
        <v>3.9803892600391277</v>
      </c>
      <c r="I84" s="306">
        <f t="shared" si="96"/>
        <v>4.1629516493246106</v>
      </c>
      <c r="J84" s="305">
        <f t="shared" si="96"/>
        <v>4.1890596385049559</v>
      </c>
      <c r="K84" s="307">
        <f t="shared" si="96"/>
        <v>4.2472270062083677</v>
      </c>
      <c r="M84" s="29">
        <f t="shared" ref="M84:M115" si="97">(K84-J84)/J84</f>
        <v>1.3885542991259799E-2</v>
      </c>
    </row>
    <row r="85" spans="1:13" ht="20.100000000000001" customHeight="1" x14ac:dyDescent="0.25">
      <c r="A85" s="23"/>
      <c r="B85" s="140" t="s">
        <v>65</v>
      </c>
      <c r="C85" s="304">
        <f t="shared" ref="C85:K85" si="98">C47/C9</f>
        <v>4.8232437581677328</v>
      </c>
      <c r="D85" s="305">
        <f t="shared" si="98"/>
        <v>4.9536346885160132</v>
      </c>
      <c r="E85" s="305">
        <f t="shared" si="98"/>
        <v>4.6595370518236487</v>
      </c>
      <c r="F85" s="306">
        <f t="shared" si="98"/>
        <v>4.4997990594881774</v>
      </c>
      <c r="G85" s="306">
        <f t="shared" si="98"/>
        <v>4.1349631919918277</v>
      </c>
      <c r="H85" s="306">
        <f t="shared" si="98"/>
        <v>4.376096403431295</v>
      </c>
      <c r="I85" s="306">
        <f t="shared" si="98"/>
        <v>4.7736137247346093</v>
      </c>
      <c r="J85" s="305">
        <f t="shared" si="98"/>
        <v>4.8675095992800737</v>
      </c>
      <c r="K85" s="307">
        <f t="shared" si="98"/>
        <v>5.0500206659919202</v>
      </c>
      <c r="M85" s="29">
        <f t="shared" si="97"/>
        <v>3.7495779512965066E-2</v>
      </c>
    </row>
    <row r="86" spans="1:13" ht="20.100000000000001" customHeight="1" x14ac:dyDescent="0.25">
      <c r="A86" s="23"/>
      <c r="B86" s="140" t="s">
        <v>72</v>
      </c>
      <c r="C86" s="304">
        <f t="shared" ref="C86:K86" si="99">C48/C10</f>
        <v>1.2000470560555261</v>
      </c>
      <c r="D86" s="305">
        <f t="shared" si="99"/>
        <v>1.7223988223497535</v>
      </c>
      <c r="E86" s="305">
        <f t="shared" si="99"/>
        <v>1.7286945464820571</v>
      </c>
      <c r="F86" s="306">
        <f t="shared" si="99"/>
        <v>1.3900773782430587</v>
      </c>
      <c r="G86" s="306">
        <f t="shared" si="99"/>
        <v>1.3648760440850747</v>
      </c>
      <c r="H86" s="306">
        <f t="shared" si="99"/>
        <v>1.3573016225827961</v>
      </c>
      <c r="I86" s="306">
        <f t="shared" si="99"/>
        <v>1.5476173341526342</v>
      </c>
      <c r="J86" s="305">
        <f t="shared" si="99"/>
        <v>1.9208554669021165</v>
      </c>
      <c r="K86" s="307">
        <f t="shared" si="99"/>
        <v>1.9995112021464783</v>
      </c>
      <c r="M86" s="29">
        <f t="shared" si="97"/>
        <v>4.0948284032642376E-2</v>
      </c>
    </row>
    <row r="87" spans="1:13" ht="20.100000000000001" customHeight="1" x14ac:dyDescent="0.25">
      <c r="A87" s="23"/>
      <c r="B87" s="140" t="s">
        <v>66</v>
      </c>
      <c r="C87" s="304">
        <f t="shared" ref="C87:K87" si="100">C49/C11</f>
        <v>9.9465692397848233</v>
      </c>
      <c r="D87" s="305">
        <f t="shared" si="100"/>
        <v>10.215136737554323</v>
      </c>
      <c r="E87" s="305">
        <f t="shared" si="100"/>
        <v>10.77276660061475</v>
      </c>
      <c r="F87" s="306">
        <f t="shared" si="100"/>
        <v>10.836027462226122</v>
      </c>
      <c r="G87" s="306">
        <f t="shared" si="100"/>
        <v>10.763684895776635</v>
      </c>
      <c r="H87" s="306">
        <f t="shared" si="100"/>
        <v>11.167443960592864</v>
      </c>
      <c r="I87" s="306">
        <f t="shared" si="100"/>
        <v>11.616875071307623</v>
      </c>
      <c r="J87" s="305">
        <f t="shared" si="100"/>
        <v>12.375163447762917</v>
      </c>
      <c r="K87" s="307">
        <f t="shared" si="100"/>
        <v>13.563488864639426</v>
      </c>
      <c r="M87" s="29">
        <f t="shared" si="97"/>
        <v>9.6025028024282394E-2</v>
      </c>
    </row>
    <row r="88" spans="1:13" ht="20.100000000000001" customHeight="1" x14ac:dyDescent="0.25">
      <c r="A88" s="23"/>
      <c r="B88" t="s">
        <v>67</v>
      </c>
      <c r="C88" s="304">
        <f t="shared" ref="C88:K88" si="101">C50/C12</f>
        <v>3.6729090278465959</v>
      </c>
      <c r="D88" s="305">
        <f t="shared" si="101"/>
        <v>3.5762013904781038</v>
      </c>
      <c r="E88" s="305">
        <f t="shared" si="101"/>
        <v>3.9869235975857715</v>
      </c>
      <c r="F88" s="306">
        <f t="shared" si="101"/>
        <v>4.1667815361614648</v>
      </c>
      <c r="G88" s="306">
        <f t="shared" si="101"/>
        <v>4.1544227226138304</v>
      </c>
      <c r="H88" s="306">
        <f t="shared" si="101"/>
        <v>3.9283716007462108</v>
      </c>
      <c r="I88" s="306">
        <f t="shared" si="101"/>
        <v>4.5178876334669233</v>
      </c>
      <c r="J88" s="305">
        <f t="shared" si="101"/>
        <v>3.8369474938497339</v>
      </c>
      <c r="K88" s="307">
        <f t="shared" si="101"/>
        <v>4.7852006315233329</v>
      </c>
      <c r="M88" s="29">
        <f t="shared" si="97"/>
        <v>0.2471373765717565</v>
      </c>
    </row>
    <row r="89" spans="1:13" ht="20.100000000000001" customHeight="1" x14ac:dyDescent="0.25">
      <c r="A89" s="23"/>
      <c r="B89" s="140" t="s">
        <v>81</v>
      </c>
      <c r="C89" s="304"/>
      <c r="D89" s="305"/>
      <c r="E89" s="305"/>
      <c r="F89" s="306"/>
      <c r="G89" s="306"/>
      <c r="H89" s="306">
        <f t="shared" ref="C89:K89" si="102">H51/H13</f>
        <v>5.8838757396449708</v>
      </c>
      <c r="I89" s="306">
        <f t="shared" si="102"/>
        <v>7.7052685559996563</v>
      </c>
      <c r="J89" s="305">
        <f t="shared" si="102"/>
        <v>7.9666824923858179</v>
      </c>
      <c r="K89" s="307">
        <f t="shared" si="102"/>
        <v>9.2828991826231597</v>
      </c>
      <c r="M89" s="29">
        <f t="shared" si="97"/>
        <v>0.16521515593163402</v>
      </c>
    </row>
    <row r="90" spans="1:13" ht="20.100000000000001" customHeight="1" x14ac:dyDescent="0.25">
      <c r="A90" s="23"/>
      <c r="B90" t="s">
        <v>68</v>
      </c>
      <c r="C90" s="304"/>
      <c r="D90" s="305"/>
      <c r="E90" s="305"/>
      <c r="F90" s="306">
        <f t="shared" ref="C90:K90" si="103">F52/F14</f>
        <v>3.6082474226804124</v>
      </c>
      <c r="G90" s="306">
        <f t="shared" si="103"/>
        <v>3.610800744878957</v>
      </c>
      <c r="H90" s="306"/>
      <c r="I90" s="306"/>
      <c r="J90" s="305">
        <f t="shared" si="103"/>
        <v>2.0674967522059688</v>
      </c>
      <c r="K90" s="307">
        <f t="shared" si="103"/>
        <v>2.067354411760554</v>
      </c>
      <c r="M90" s="29">
        <f t="shared" si="97"/>
        <v>-6.8846756476381845E-5</v>
      </c>
    </row>
    <row r="91" spans="1:13" ht="20.100000000000001" customHeight="1" x14ac:dyDescent="0.25">
      <c r="A91" s="23"/>
      <c r="B91" s="140" t="s">
        <v>82</v>
      </c>
      <c r="C91" s="304"/>
      <c r="D91" s="305"/>
      <c r="E91" s="305"/>
      <c r="F91" s="306"/>
      <c r="G91" s="306"/>
      <c r="H91" s="306"/>
      <c r="I91" s="306"/>
      <c r="J91" s="305"/>
      <c r="K91" s="307"/>
      <c r="M91" s="29"/>
    </row>
    <row r="92" spans="1:13" ht="20.100000000000001" customHeight="1" x14ac:dyDescent="0.25">
      <c r="A92" s="23"/>
      <c r="B92" t="s">
        <v>69</v>
      </c>
      <c r="C92" s="304">
        <f t="shared" ref="C92:K92" si="104">C54/C16</f>
        <v>1.8700899615654336</v>
      </c>
      <c r="D92" s="305">
        <f t="shared" si="104"/>
        <v>3.5003185946106892</v>
      </c>
      <c r="E92" s="305">
        <f t="shared" si="104"/>
        <v>2.6837821809061744</v>
      </c>
      <c r="F92" s="306">
        <f t="shared" si="104"/>
        <v>2.1013277584411889</v>
      </c>
      <c r="G92" s="306">
        <f t="shared" si="104"/>
        <v>1.9844379596893353</v>
      </c>
      <c r="H92" s="306">
        <f t="shared" si="104"/>
        <v>3.0186544116969198</v>
      </c>
      <c r="I92" s="306">
        <f t="shared" si="104"/>
        <v>2.7211812582263541</v>
      </c>
      <c r="J92" s="305">
        <f t="shared" si="104"/>
        <v>2.5372270664866305</v>
      </c>
      <c r="K92" s="307">
        <f t="shared" si="104"/>
        <v>1.9904723736557526</v>
      </c>
      <c r="M92" s="29">
        <f t="shared" si="97"/>
        <v>-0.21549300811613387</v>
      </c>
    </row>
    <row r="93" spans="1:13" ht="20.100000000000001" customHeight="1" thickBot="1" x14ac:dyDescent="0.3">
      <c r="A93" s="23"/>
      <c r="B93" t="s">
        <v>70</v>
      </c>
      <c r="C93" s="304">
        <f t="shared" ref="C93:K93" si="105">C55/C17</f>
        <v>2.1054929034593952</v>
      </c>
      <c r="D93" s="305">
        <f t="shared" si="105"/>
        <v>2.1993873370347377</v>
      </c>
      <c r="E93" s="305">
        <f t="shared" si="105"/>
        <v>2.4032794086253029</v>
      </c>
      <c r="F93" s="306">
        <f t="shared" si="105"/>
        <v>2.4510560716120424</v>
      </c>
      <c r="G93" s="306">
        <f t="shared" si="105"/>
        <v>2.4550389911933879</v>
      </c>
      <c r="H93" s="306">
        <f t="shared" si="105"/>
        <v>2.5734907582817903</v>
      </c>
      <c r="I93" s="306">
        <f t="shared" si="105"/>
        <v>2.7143722533374701</v>
      </c>
      <c r="J93" s="305">
        <f t="shared" si="105"/>
        <v>2.8262325484234165</v>
      </c>
      <c r="K93" s="307">
        <f t="shared" si="105"/>
        <v>2.940390422405422</v>
      </c>
      <c r="M93" s="33">
        <f t="shared" si="97"/>
        <v>4.0392243747135119E-2</v>
      </c>
    </row>
    <row r="94" spans="1:13" ht="20.100000000000001" customHeight="1" thickBot="1" x14ac:dyDescent="0.3">
      <c r="A94" s="5" t="s">
        <v>35</v>
      </c>
      <c r="B94" s="6"/>
      <c r="C94" s="300">
        <f t="shared" ref="C94:K94" si="106">C55/C17</f>
        <v>2.1054929034593952</v>
      </c>
      <c r="D94" s="301">
        <f t="shared" si="106"/>
        <v>2.1993873370347377</v>
      </c>
      <c r="E94" s="301">
        <f t="shared" si="106"/>
        <v>2.4032794086253029</v>
      </c>
      <c r="F94" s="302">
        <f t="shared" si="106"/>
        <v>2.4510560716120424</v>
      </c>
      <c r="G94" s="302">
        <f t="shared" si="106"/>
        <v>2.4550389911933879</v>
      </c>
      <c r="H94" s="302">
        <f t="shared" si="106"/>
        <v>2.5734907582817903</v>
      </c>
      <c r="I94" s="302">
        <f t="shared" si="106"/>
        <v>2.7143722533374701</v>
      </c>
      <c r="J94" s="301">
        <f t="shared" si="106"/>
        <v>2.8262325484234165</v>
      </c>
      <c r="K94" s="308">
        <f t="shared" si="106"/>
        <v>2.940390422405422</v>
      </c>
      <c r="M94" s="40">
        <f t="shared" si="97"/>
        <v>4.0392243747135119E-2</v>
      </c>
    </row>
    <row r="95" spans="1:13" ht="20.100000000000001" customHeight="1" x14ac:dyDescent="0.25">
      <c r="A95" s="23"/>
      <c r="B95" t="s">
        <v>64</v>
      </c>
      <c r="C95" s="304">
        <f t="shared" ref="C95:K95" si="107">C56/C18</f>
        <v>1.1732775036210119</v>
      </c>
      <c r="D95" s="305">
        <f t="shared" si="107"/>
        <v>1.1874796190726833</v>
      </c>
      <c r="E95" s="305">
        <f t="shared" si="107"/>
        <v>1.3251389366944624</v>
      </c>
      <c r="F95" s="306">
        <f t="shared" si="107"/>
        <v>1.3028065054769342</v>
      </c>
      <c r="G95" s="306">
        <f t="shared" si="107"/>
        <v>1.3416584719004372</v>
      </c>
      <c r="H95" s="306">
        <f t="shared" si="107"/>
        <v>1.3396594168155014</v>
      </c>
      <c r="I95" s="306">
        <f t="shared" si="107"/>
        <v>1.3718901632720144</v>
      </c>
      <c r="J95" s="305">
        <f t="shared" si="107"/>
        <v>1.3948104584402985</v>
      </c>
      <c r="K95" s="307">
        <f t="shared" si="107"/>
        <v>1.3990370831588597</v>
      </c>
      <c r="M95" s="221">
        <f t="shared" si="97"/>
        <v>3.0302502343490119E-3</v>
      </c>
    </row>
    <row r="96" spans="1:13" ht="20.100000000000001" customHeight="1" x14ac:dyDescent="0.25">
      <c r="A96" s="23"/>
      <c r="B96" t="s">
        <v>65</v>
      </c>
      <c r="C96" s="304">
        <f t="shared" ref="C96:K96" si="108">C57/C19</f>
        <v>3.6237316798196169</v>
      </c>
      <c r="D96" s="305">
        <f t="shared" si="108"/>
        <v>3.5576735203907757</v>
      </c>
      <c r="E96" s="305">
        <f t="shared" si="108"/>
        <v>1.3755840856507735</v>
      </c>
      <c r="F96" s="306">
        <f t="shared" si="108"/>
        <v>1.1544637248743719</v>
      </c>
      <c r="G96" s="306">
        <f t="shared" si="108"/>
        <v>0.86937078651685396</v>
      </c>
      <c r="H96" s="306">
        <f t="shared" si="108"/>
        <v>1.0946293718094755</v>
      </c>
      <c r="I96" s="306">
        <f t="shared" si="108"/>
        <v>0.23019555201444122</v>
      </c>
      <c r="J96" s="305">
        <f t="shared" si="108"/>
        <v>0.24189117939049193</v>
      </c>
      <c r="K96" s="307">
        <f t="shared" si="108"/>
        <v>0.22360644937370702</v>
      </c>
      <c r="M96" s="29">
        <f t="shared" si="97"/>
        <v>-7.5590726635250044E-2</v>
      </c>
    </row>
    <row r="97" spans="1:13" ht="20.100000000000001" customHeight="1" x14ac:dyDescent="0.25">
      <c r="A97" s="23"/>
      <c r="B97" t="s">
        <v>72</v>
      </c>
      <c r="C97" s="304"/>
      <c r="D97" s="305"/>
      <c r="E97" s="305"/>
      <c r="F97" s="306">
        <f t="shared" ref="F97:H99" si="109">F58/F20</f>
        <v>1.2164948453608246</v>
      </c>
      <c r="G97" s="306">
        <f t="shared" si="109"/>
        <v>1.2302371541501975</v>
      </c>
      <c r="H97" s="306">
        <f t="shared" si="109"/>
        <v>1.2112676056338028</v>
      </c>
      <c r="I97" s="306"/>
      <c r="J97" s="305"/>
      <c r="K97" s="307"/>
      <c r="M97" s="29"/>
    </row>
    <row r="98" spans="1:13" ht="20.100000000000001" customHeight="1" x14ac:dyDescent="0.25">
      <c r="A98" s="23"/>
      <c r="B98" t="s">
        <v>66</v>
      </c>
      <c r="C98" s="304">
        <f t="shared" ref="C98:E99" si="110">C59/C21</f>
        <v>3.1785179989742596</v>
      </c>
      <c r="D98" s="305">
        <f t="shared" si="110"/>
        <v>3.3413573521545992</v>
      </c>
      <c r="E98" s="305">
        <f t="shared" si="110"/>
        <v>3.5266265851486778</v>
      </c>
      <c r="F98" s="306">
        <f t="shared" si="109"/>
        <v>3.665144446417882</v>
      </c>
      <c r="G98" s="306">
        <f t="shared" si="109"/>
        <v>3.7224524631013147</v>
      </c>
      <c r="H98" s="306">
        <f t="shared" si="109"/>
        <v>3.8852195667958571</v>
      </c>
      <c r="I98" s="306">
        <f t="shared" ref="I98:K102" si="111">I59/I21</f>
        <v>4.0742580931681012</v>
      </c>
      <c r="J98" s="305">
        <f t="shared" si="111"/>
        <v>4.2588760857822638</v>
      </c>
      <c r="K98" s="307">
        <f t="shared" si="111"/>
        <v>4.4069048170048939</v>
      </c>
      <c r="M98" s="29">
        <f t="shared" si="97"/>
        <v>3.475769856671948E-2</v>
      </c>
    </row>
    <row r="99" spans="1:13" ht="20.100000000000001" customHeight="1" x14ac:dyDescent="0.25">
      <c r="A99" s="23"/>
      <c r="B99" t="s">
        <v>67</v>
      </c>
      <c r="C99" s="304">
        <f t="shared" si="110"/>
        <v>1.0031370703872367</v>
      </c>
      <c r="D99" s="305">
        <f t="shared" si="110"/>
        <v>1.0001624546534269</v>
      </c>
      <c r="E99" s="305">
        <f t="shared" si="110"/>
        <v>1.0887527012298375</v>
      </c>
      <c r="F99" s="306">
        <f t="shared" si="109"/>
        <v>1.064066286926751</v>
      </c>
      <c r="G99" s="306">
        <f t="shared" si="109"/>
        <v>1.0530935899430136</v>
      </c>
      <c r="H99" s="306">
        <f t="shared" si="109"/>
        <v>1.0306728208436553</v>
      </c>
      <c r="I99" s="306">
        <f t="shared" si="111"/>
        <v>1.0901002147952945</v>
      </c>
      <c r="J99" s="305">
        <f t="shared" si="111"/>
        <v>1.1529763611257717</v>
      </c>
      <c r="K99" s="307">
        <f t="shared" si="111"/>
        <v>1.179215235896901</v>
      </c>
      <c r="M99" s="29">
        <f t="shared" si="97"/>
        <v>2.2757513211727542E-2</v>
      </c>
    </row>
    <row r="100" spans="1:13" ht="20.100000000000001" customHeight="1" x14ac:dyDescent="0.25">
      <c r="A100" s="23"/>
      <c r="B100" t="s">
        <v>81</v>
      </c>
      <c r="C100" s="304"/>
      <c r="D100" s="305"/>
      <c r="E100" s="305"/>
      <c r="F100" s="306"/>
      <c r="G100" s="306"/>
      <c r="H100" s="306">
        <f>H61/H23</f>
        <v>5.8437365937365939</v>
      </c>
      <c r="I100" s="306">
        <f t="shared" si="111"/>
        <v>4.6338256623650418</v>
      </c>
      <c r="J100" s="305">
        <f t="shared" si="111"/>
        <v>5.79838338232081</v>
      </c>
      <c r="K100" s="307">
        <f t="shared" si="111"/>
        <v>5.8090439606388955</v>
      </c>
      <c r="M100" s="29">
        <f t="shared" si="97"/>
        <v>1.8385431964691207E-3</v>
      </c>
    </row>
    <row r="101" spans="1:13" ht="20.100000000000001" customHeight="1" x14ac:dyDescent="0.25">
      <c r="A101" s="23"/>
      <c r="B101" t="s">
        <v>68</v>
      </c>
      <c r="C101" s="304"/>
      <c r="D101" s="305"/>
      <c r="E101" s="305">
        <f>E62/E24</f>
        <v>1.7142857142857142</v>
      </c>
      <c r="F101" s="306">
        <f>F62/F24</f>
        <v>1.6877828054298643</v>
      </c>
      <c r="G101" s="306">
        <f>G62/G24</f>
        <v>1.6666666666666667</v>
      </c>
      <c r="H101" s="306">
        <f>H62/H24</f>
        <v>1.4084231145935358</v>
      </c>
      <c r="I101" s="306">
        <f t="shared" si="111"/>
        <v>1.431045645840078</v>
      </c>
      <c r="J101" s="305">
        <f t="shared" si="111"/>
        <v>1.2184510975560146</v>
      </c>
      <c r="K101" s="307">
        <f t="shared" si="111"/>
        <v>1.1717412386152519</v>
      </c>
      <c r="M101" s="29">
        <f t="shared" si="97"/>
        <v>-3.83354399979235E-2</v>
      </c>
    </row>
    <row r="102" spans="1:13" ht="20.100000000000001" customHeight="1" x14ac:dyDescent="0.25">
      <c r="A102" s="23"/>
      <c r="B102" t="s">
        <v>82</v>
      </c>
      <c r="C102" s="304"/>
      <c r="D102" s="305"/>
      <c r="E102" s="305"/>
      <c r="F102" s="306"/>
      <c r="G102" s="306"/>
      <c r="H102" s="306">
        <f>H63/H25</f>
        <v>3.2897235882652196</v>
      </c>
      <c r="I102" s="306">
        <f t="shared" si="111"/>
        <v>3.5295040023123896</v>
      </c>
      <c r="J102" s="305">
        <f t="shared" si="111"/>
        <v>3.6098934239724891</v>
      </c>
      <c r="K102" s="307">
        <f t="shared" si="111"/>
        <v>5.8113848811088582</v>
      </c>
      <c r="M102" s="29">
        <f t="shared" si="97"/>
        <v>0.60984943281614912</v>
      </c>
    </row>
    <row r="103" spans="1:13" ht="20.100000000000001" customHeight="1" x14ac:dyDescent="0.25">
      <c r="A103" s="23"/>
      <c r="B103" t="s">
        <v>69</v>
      </c>
      <c r="C103" s="304"/>
      <c r="D103" s="305">
        <f t="shared" ref="D103:F110" si="112">D64/D26</f>
        <v>17.333333333333332</v>
      </c>
      <c r="E103" s="305">
        <f t="shared" si="112"/>
        <v>15.655172413793103</v>
      </c>
      <c r="F103" s="306">
        <f t="shared" si="112"/>
        <v>11.590909090909092</v>
      </c>
      <c r="G103" s="306"/>
      <c r="H103" s="306"/>
      <c r="I103" s="306"/>
      <c r="J103" s="305"/>
      <c r="K103" s="307"/>
      <c r="M103" s="29"/>
    </row>
    <row r="104" spans="1:13" ht="20.100000000000001" customHeight="1" thickBot="1" x14ac:dyDescent="0.3">
      <c r="A104" s="23"/>
      <c r="B104" t="s">
        <v>70</v>
      </c>
      <c r="C104" s="309">
        <f t="shared" ref="C104:K115" si="113">C65/C27</f>
        <v>0.80850063389424598</v>
      </c>
      <c r="D104" s="310">
        <f t="shared" si="112"/>
        <v>0.82026955014475089</v>
      </c>
      <c r="E104" s="310">
        <f t="shared" si="112"/>
        <v>0.99512438068627362</v>
      </c>
      <c r="F104" s="306">
        <f t="shared" si="112"/>
        <v>1.0089309407324405</v>
      </c>
      <c r="G104" s="306">
        <f t="shared" ref="G104:K110" si="114">G65/G27</f>
        <v>0.9293099398625857</v>
      </c>
      <c r="H104" s="306">
        <f t="shared" si="114"/>
        <v>0.89796247739495461</v>
      </c>
      <c r="I104" s="306">
        <f t="shared" si="114"/>
        <v>0.96767038014612161</v>
      </c>
      <c r="J104" s="310">
        <f t="shared" si="114"/>
        <v>0.99618840618670723</v>
      </c>
      <c r="K104" s="307">
        <f t="shared" si="114"/>
        <v>1.3308945899801823</v>
      </c>
      <c r="M104" s="29">
        <f t="shared" si="97"/>
        <v>0.33598682911266875</v>
      </c>
    </row>
    <row r="105" spans="1:13" ht="20.100000000000001" customHeight="1" thickBot="1" x14ac:dyDescent="0.3">
      <c r="A105" s="72" t="s">
        <v>20</v>
      </c>
      <c r="B105" s="98"/>
      <c r="C105" s="311">
        <f t="shared" si="113"/>
        <v>3.2971313478721176</v>
      </c>
      <c r="D105" s="312">
        <f t="shared" si="112"/>
        <v>3.4762310257382754</v>
      </c>
      <c r="E105" s="312">
        <f t="shared" si="112"/>
        <v>3.6948644296680007</v>
      </c>
      <c r="F105" s="312">
        <f t="shared" si="112"/>
        <v>3.7801661091711316</v>
      </c>
      <c r="G105" s="312">
        <f t="shared" si="114"/>
        <v>3.2540461338474636</v>
      </c>
      <c r="H105" s="312">
        <f t="shared" si="114"/>
        <v>3.3256787457234953</v>
      </c>
      <c r="I105" s="312">
        <f t="shared" si="114"/>
        <v>3.887192186342324</v>
      </c>
      <c r="J105" s="312">
        <f t="shared" si="114"/>
        <v>4.0910212578929732</v>
      </c>
      <c r="K105" s="313">
        <f t="shared" si="114"/>
        <v>4.6569109307012155</v>
      </c>
      <c r="M105" s="96">
        <f t="shared" si="97"/>
        <v>0.13832479401480705</v>
      </c>
    </row>
    <row r="106" spans="1:13" ht="20.100000000000001" customHeight="1" x14ac:dyDescent="0.25">
      <c r="A106" s="23"/>
      <c r="B106" t="s">
        <v>64</v>
      </c>
      <c r="C106" s="304">
        <f t="shared" si="113"/>
        <v>2.2260229285559912</v>
      </c>
      <c r="D106" s="304">
        <f t="shared" si="112"/>
        <v>2.2370420244672511</v>
      </c>
      <c r="E106" s="304">
        <f t="shared" si="112"/>
        <v>2.328417268555337</v>
      </c>
      <c r="F106" s="304">
        <f t="shared" si="112"/>
        <v>2.32567223216062</v>
      </c>
      <c r="G106" s="304">
        <f t="shared" si="114"/>
        <v>1.9843107132987947</v>
      </c>
      <c r="H106" s="304">
        <f t="shared" si="114"/>
        <v>1.9356245558180663</v>
      </c>
      <c r="I106" s="304">
        <f t="shared" si="114"/>
        <v>2.336294872892672</v>
      </c>
      <c r="J106" s="304">
        <f t="shared" si="114"/>
        <v>2.4153845631205346</v>
      </c>
      <c r="K106" s="307">
        <f t="shared" si="114"/>
        <v>2.5667811695368288</v>
      </c>
      <c r="M106" s="221">
        <f t="shared" si="97"/>
        <v>6.2680125031808046E-2</v>
      </c>
    </row>
    <row r="107" spans="1:13" ht="20.100000000000001" customHeight="1" x14ac:dyDescent="0.25">
      <c r="A107" s="23"/>
      <c r="B107" t="s">
        <v>65</v>
      </c>
      <c r="C107" s="304">
        <f t="shared" si="113"/>
        <v>4.8119940048809466</v>
      </c>
      <c r="D107" s="304">
        <f t="shared" si="112"/>
        <v>4.945217111114399</v>
      </c>
      <c r="E107" s="304">
        <f t="shared" si="112"/>
        <v>4.6503223262174016</v>
      </c>
      <c r="F107" s="304">
        <f t="shared" si="112"/>
        <v>4.4807393726091478</v>
      </c>
      <c r="G107" s="304">
        <f t="shared" si="114"/>
        <v>4.1044011972521748</v>
      </c>
      <c r="H107" s="304">
        <f t="shared" si="114"/>
        <v>4.360204650170675</v>
      </c>
      <c r="I107" s="304">
        <f t="shared" si="114"/>
        <v>4.6118141382946751</v>
      </c>
      <c r="J107" s="304">
        <f t="shared" si="114"/>
        <v>4.7434175799826486</v>
      </c>
      <c r="K107" s="307">
        <f t="shared" si="114"/>
        <v>4.9074546418864688</v>
      </c>
      <c r="M107" s="29">
        <f t="shared" si="97"/>
        <v>3.458204114182592E-2</v>
      </c>
    </row>
    <row r="108" spans="1:13" ht="20.100000000000001" customHeight="1" x14ac:dyDescent="0.25">
      <c r="A108" s="23"/>
      <c r="B108" t="s">
        <v>72</v>
      </c>
      <c r="C108" s="304">
        <f t="shared" si="113"/>
        <v>1.2000470560555261</v>
      </c>
      <c r="D108" s="304">
        <f t="shared" si="112"/>
        <v>1.7223988223497535</v>
      </c>
      <c r="E108" s="304">
        <f t="shared" si="112"/>
        <v>1.7286945464820571</v>
      </c>
      <c r="F108" s="304">
        <f t="shared" si="112"/>
        <v>1.3893143608102596</v>
      </c>
      <c r="G108" s="304">
        <f t="shared" si="114"/>
        <v>1.3579765551814063</v>
      </c>
      <c r="H108" s="304">
        <f t="shared" si="114"/>
        <v>1.3565374410377358</v>
      </c>
      <c r="I108" s="304">
        <f t="shared" si="114"/>
        <v>1.5476173341526342</v>
      </c>
      <c r="J108" s="304">
        <f t="shared" si="114"/>
        <v>1.9208554669021165</v>
      </c>
      <c r="K108" s="307">
        <f t="shared" si="114"/>
        <v>1.9995112021464783</v>
      </c>
      <c r="M108" s="29">
        <f t="shared" si="97"/>
        <v>4.0948284032642376E-2</v>
      </c>
    </row>
    <row r="109" spans="1:13" ht="20.100000000000001" customHeight="1" x14ac:dyDescent="0.25">
      <c r="A109" s="23"/>
      <c r="B109" t="s">
        <v>66</v>
      </c>
      <c r="C109" s="304">
        <f t="shared" si="113"/>
        <v>4.7571610689091948</v>
      </c>
      <c r="D109" s="304">
        <f t="shared" si="112"/>
        <v>5.05714502386079</v>
      </c>
      <c r="E109" s="304">
        <f t="shared" si="112"/>
        <v>5.3290817478206725</v>
      </c>
      <c r="F109" s="304">
        <f t="shared" si="112"/>
        <v>5.5432470763973667</v>
      </c>
      <c r="G109" s="304">
        <f t="shared" si="114"/>
        <v>4.8272369006947429</v>
      </c>
      <c r="H109" s="304">
        <f t="shared" si="114"/>
        <v>4.9166983267251139</v>
      </c>
      <c r="I109" s="304">
        <f t="shared" si="114"/>
        <v>5.6840944485145668</v>
      </c>
      <c r="J109" s="304">
        <f t="shared" si="114"/>
        <v>6.0587661020697769</v>
      </c>
      <c r="K109" s="307">
        <f t="shared" si="114"/>
        <v>6.9403323695772121</v>
      </c>
      <c r="M109" s="29">
        <f t="shared" si="97"/>
        <v>0.14550260773497714</v>
      </c>
    </row>
    <row r="110" spans="1:13" ht="20.100000000000001" customHeight="1" x14ac:dyDescent="0.25">
      <c r="A110" s="23"/>
      <c r="B110" t="s">
        <v>67</v>
      </c>
      <c r="C110" s="304">
        <f t="shared" si="113"/>
        <v>1.9846552035594633</v>
      </c>
      <c r="D110" s="304">
        <f t="shared" si="112"/>
        <v>2.0307573797217455</v>
      </c>
      <c r="E110" s="304">
        <f t="shared" si="112"/>
        <v>2.3325505225810739</v>
      </c>
      <c r="F110" s="304">
        <f t="shared" si="112"/>
        <v>2.3572135127750502</v>
      </c>
      <c r="G110" s="304">
        <f t="shared" si="114"/>
        <v>1.9604110728784718</v>
      </c>
      <c r="H110" s="304">
        <f t="shared" si="114"/>
        <v>1.7179957498416387</v>
      </c>
      <c r="I110" s="304">
        <f t="shared" si="114"/>
        <v>2.3473861108446821</v>
      </c>
      <c r="J110" s="304">
        <f t="shared" si="114"/>
        <v>2.3043341180210812</v>
      </c>
      <c r="K110" s="307">
        <f t="shared" si="114"/>
        <v>2.5924221487593755</v>
      </c>
      <c r="M110" s="29">
        <f t="shared" si="97"/>
        <v>0.12502007781132835</v>
      </c>
    </row>
    <row r="111" spans="1:13" ht="20.100000000000001" customHeight="1" x14ac:dyDescent="0.25">
      <c r="A111" s="23"/>
      <c r="B111" t="s">
        <v>81</v>
      </c>
      <c r="C111" s="304"/>
      <c r="D111" s="304"/>
      <c r="E111" s="304"/>
      <c r="F111" s="304"/>
      <c r="G111" s="304"/>
      <c r="H111" s="304">
        <f t="shared" si="113"/>
        <v>5.8544159319899247</v>
      </c>
      <c r="I111" s="304">
        <f t="shared" si="113"/>
        <v>4.9785525519665672</v>
      </c>
      <c r="J111" s="304">
        <f t="shared" si="113"/>
        <v>6.3554724583268296</v>
      </c>
      <c r="K111" s="307">
        <f t="shared" si="113"/>
        <v>6.6468237959868999</v>
      </c>
      <c r="M111" s="29">
        <f t="shared" si="97"/>
        <v>4.5842593067702907E-2</v>
      </c>
    </row>
    <row r="112" spans="1:13" ht="20.100000000000001" customHeight="1" x14ac:dyDescent="0.25">
      <c r="A112" s="23"/>
      <c r="B112" t="s">
        <v>68</v>
      </c>
      <c r="C112" s="304"/>
      <c r="D112" s="304"/>
      <c r="E112" s="304">
        <f t="shared" si="113"/>
        <v>1.7142857142857142</v>
      </c>
      <c r="F112" s="304">
        <f t="shared" si="113"/>
        <v>3.3018050541516244</v>
      </c>
      <c r="G112" s="304">
        <f t="shared" si="113"/>
        <v>3.4791666666666665</v>
      </c>
      <c r="H112" s="304">
        <f t="shared" si="113"/>
        <v>1.4084231145935358</v>
      </c>
      <c r="I112" s="304">
        <f t="shared" si="113"/>
        <v>1.431045645840078</v>
      </c>
      <c r="J112" s="304">
        <f t="shared" si="113"/>
        <v>1.2567807634890169</v>
      </c>
      <c r="K112" s="307">
        <f t="shared" si="113"/>
        <v>1.3171516015252771</v>
      </c>
      <c r="M112" s="29">
        <f t="shared" si="97"/>
        <v>4.803609331882313E-2</v>
      </c>
    </row>
    <row r="113" spans="1:13" ht="20.100000000000001" customHeight="1" x14ac:dyDescent="0.25">
      <c r="A113" s="23"/>
      <c r="B113" t="s">
        <v>82</v>
      </c>
      <c r="C113" s="304"/>
      <c r="D113" s="304"/>
      <c r="E113" s="304"/>
      <c r="F113" s="304"/>
      <c r="G113" s="304"/>
      <c r="H113" s="304">
        <f t="shared" si="113"/>
        <v>3.2897235882652196</v>
      </c>
      <c r="I113" s="304">
        <f t="shared" si="113"/>
        <v>3.5295040023123896</v>
      </c>
      <c r="J113" s="304">
        <f t="shared" si="113"/>
        <v>3.6098934239724891</v>
      </c>
      <c r="K113" s="307">
        <f t="shared" si="113"/>
        <v>5.8113848811088582</v>
      </c>
      <c r="M113" s="29">
        <f t="shared" si="97"/>
        <v>0.60984943281614912</v>
      </c>
    </row>
    <row r="114" spans="1:13" ht="20.100000000000001" customHeight="1" x14ac:dyDescent="0.25">
      <c r="A114" s="23"/>
      <c r="B114" s="485" t="s">
        <v>69</v>
      </c>
      <c r="C114" s="304"/>
      <c r="D114" s="304">
        <f t="shared" si="113"/>
        <v>17.333333333333332</v>
      </c>
      <c r="E114" s="304">
        <f t="shared" si="113"/>
        <v>15.655172413793103</v>
      </c>
      <c r="F114" s="304">
        <f t="shared" si="113"/>
        <v>11.590909090909092</v>
      </c>
      <c r="G114" s="304"/>
      <c r="H114" s="304"/>
      <c r="I114" s="304">
        <f t="shared" si="113"/>
        <v>0</v>
      </c>
      <c r="J114" s="304">
        <f t="shared" si="113"/>
        <v>0</v>
      </c>
      <c r="K114" s="307">
        <f t="shared" si="113"/>
        <v>0</v>
      </c>
      <c r="M114" s="29"/>
    </row>
    <row r="115" spans="1:13" ht="20.100000000000001" customHeight="1" thickBot="1" x14ac:dyDescent="0.3">
      <c r="A115" s="30"/>
      <c r="B115" s="24" t="s">
        <v>70</v>
      </c>
      <c r="C115" s="309">
        <f t="shared" si="113"/>
        <v>0.82204908168838542</v>
      </c>
      <c r="D115" s="309">
        <f t="shared" si="113"/>
        <v>0.83867744257933441</v>
      </c>
      <c r="E115" s="309">
        <f t="shared" si="113"/>
        <v>1.0055573488595</v>
      </c>
      <c r="F115" s="309">
        <f t="shared" si="113"/>
        <v>1.0265574065817267</v>
      </c>
      <c r="G115" s="309">
        <f t="shared" si="113"/>
        <v>0.94027358446507869</v>
      </c>
      <c r="H115" s="309">
        <f t="shared" si="113"/>
        <v>0.91717894498720187</v>
      </c>
      <c r="I115" s="309">
        <f t="shared" si="113"/>
        <v>0.99419209928873176</v>
      </c>
      <c r="J115" s="309">
        <f t="shared" si="113"/>
        <v>1.0223733487192161</v>
      </c>
      <c r="K115" s="314">
        <f t="shared" si="113"/>
        <v>1.3474577147615163</v>
      </c>
      <c r="M115" s="33">
        <f t="shared" si="97"/>
        <v>0.31797030551466487</v>
      </c>
    </row>
    <row r="116" spans="1:13" ht="20.100000000000001" customHeight="1" x14ac:dyDescent="0.25"/>
    <row r="117" spans="1:13" ht="15.75" x14ac:dyDescent="0.25">
      <c r="A117" s="97" t="s">
        <v>38</v>
      </c>
    </row>
  </sheetData>
  <mergeCells count="51">
    <mergeCell ref="H81:H82"/>
    <mergeCell ref="F81:F82"/>
    <mergeCell ref="A5:B6"/>
    <mergeCell ref="C5:C6"/>
    <mergeCell ref="D5:D6"/>
    <mergeCell ref="E5:E6"/>
    <mergeCell ref="G81:G82"/>
    <mergeCell ref="A81:B82"/>
    <mergeCell ref="C81:C82"/>
    <mergeCell ref="D81:D82"/>
    <mergeCell ref="E81:E82"/>
    <mergeCell ref="H5:H6"/>
    <mergeCell ref="F5:F6"/>
    <mergeCell ref="G5:G6"/>
    <mergeCell ref="A43:B44"/>
    <mergeCell ref="C43:C44"/>
    <mergeCell ref="D43:D44"/>
    <mergeCell ref="E43:E44"/>
    <mergeCell ref="M43:M44"/>
    <mergeCell ref="J43:J44"/>
    <mergeCell ref="H43:H44"/>
    <mergeCell ref="F43:F44"/>
    <mergeCell ref="G43:G44"/>
    <mergeCell ref="I43:I44"/>
    <mergeCell ref="W5:X5"/>
    <mergeCell ref="W43:X43"/>
    <mergeCell ref="T5:T6"/>
    <mergeCell ref="T43:T44"/>
    <mergeCell ref="N43:N44"/>
    <mergeCell ref="O43:O44"/>
    <mergeCell ref="N5:N6"/>
    <mergeCell ref="O5:O6"/>
    <mergeCell ref="R5:R6"/>
    <mergeCell ref="R43:R44"/>
    <mergeCell ref="P43:P44"/>
    <mergeCell ref="P5:P6"/>
    <mergeCell ref="Q43:Q44"/>
    <mergeCell ref="S5:S6"/>
    <mergeCell ref="S43:S44"/>
    <mergeCell ref="Q5:Q6"/>
    <mergeCell ref="U43:U44"/>
    <mergeCell ref="I81:I82"/>
    <mergeCell ref="M5:M6"/>
    <mergeCell ref="J5:J6"/>
    <mergeCell ref="M81:M82"/>
    <mergeCell ref="J81:J82"/>
    <mergeCell ref="I5:I6"/>
    <mergeCell ref="K43:K44"/>
    <mergeCell ref="K5:K6"/>
    <mergeCell ref="U5:U6"/>
    <mergeCell ref="K81:K8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092308E-E82E-4379-800D-B305C5E0A2B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M83:M115</xm:sqref>
        </x14:conditionalFormatting>
        <x14:conditionalFormatting xmlns:xm="http://schemas.microsoft.com/office/excel/2006/main">
          <x14:cfRule type="iconSet" priority="2" id="{7115FF1C-80E3-49DA-8074-9EFE6BA23FF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W7:X38</xm:sqref>
        </x14:conditionalFormatting>
        <x14:conditionalFormatting xmlns:xm="http://schemas.microsoft.com/office/excel/2006/main">
          <x14:cfRule type="iconSet" priority="1" id="{11923F3F-8785-4A4E-8DD0-D377BF7F56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W45:X76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>
    <pageSetUpPr fitToPage="1"/>
  </sheetPr>
  <dimension ref="A1:AA80"/>
  <sheetViews>
    <sheetView showGridLines="0" topLeftCell="G21" zoomScaleNormal="100" workbookViewId="0">
      <selection activeCell="M78" sqref="M78"/>
    </sheetView>
  </sheetViews>
  <sheetFormatPr defaultRowHeight="15" x14ac:dyDescent="0.25"/>
  <cols>
    <col min="1" max="1" width="2.85546875" customWidth="1"/>
    <col min="2" max="2" width="23" customWidth="1"/>
    <col min="3" max="9" width="12" customWidth="1"/>
    <col min="10" max="10" width="12.140625" customWidth="1"/>
    <col min="11" max="11" width="11.140625" customWidth="1"/>
    <col min="12" max="12" width="2.5703125" customWidth="1"/>
    <col min="13" max="14" width="10.28515625" customWidth="1"/>
    <col min="15" max="19" width="11.140625" customWidth="1"/>
    <col min="20" max="21" width="11.7109375" customWidth="1"/>
    <col min="22" max="22" width="2.5703125" customWidth="1"/>
    <col min="23" max="24" width="11.140625" customWidth="1"/>
    <col min="25" max="26" width="10.28515625" customWidth="1"/>
    <col min="27" max="27" width="1.85546875" customWidth="1"/>
    <col min="31" max="31" width="11.5703125" customWidth="1"/>
  </cols>
  <sheetData>
    <row r="1" spans="1:27" x14ac:dyDescent="0.25">
      <c r="A1" s="1" t="s">
        <v>73</v>
      </c>
    </row>
    <row r="2" spans="1:27" x14ac:dyDescent="0.25">
      <c r="A2" s="1"/>
    </row>
    <row r="3" spans="1:27" x14ac:dyDescent="0.25">
      <c r="A3" s="1" t="s">
        <v>21</v>
      </c>
      <c r="M3" s="1" t="s">
        <v>23</v>
      </c>
      <c r="W3" s="1" t="str">
        <f>'7'!W3</f>
        <v>VARIAÇÃO (JAN-DEZ)</v>
      </c>
    </row>
    <row r="4" spans="1:27" ht="15.75" thickBot="1" x14ac:dyDescent="0.3"/>
    <row r="5" spans="1:27" ht="24" customHeight="1" x14ac:dyDescent="0.25">
      <c r="A5" s="420" t="s">
        <v>78</v>
      </c>
      <c r="B5" s="445"/>
      <c r="C5" s="422">
        <v>2016</v>
      </c>
      <c r="D5" s="424">
        <v>2017</v>
      </c>
      <c r="E5" s="424">
        <v>2018</v>
      </c>
      <c r="F5" s="424">
        <v>2019</v>
      </c>
      <c r="G5" s="424">
        <v>2020</v>
      </c>
      <c r="H5" s="424">
        <v>2021</v>
      </c>
      <c r="I5" s="424">
        <v>2022</v>
      </c>
      <c r="J5" s="426">
        <v>2023</v>
      </c>
      <c r="K5" s="457">
        <v>2024</v>
      </c>
      <c r="M5" s="466">
        <v>2016</v>
      </c>
      <c r="N5" s="424">
        <v>2017</v>
      </c>
      <c r="O5" s="424">
        <v>2018</v>
      </c>
      <c r="P5" s="424">
        <v>2019</v>
      </c>
      <c r="Q5" s="424">
        <v>2020</v>
      </c>
      <c r="R5" s="424">
        <v>2021</v>
      </c>
      <c r="S5" s="424">
        <v>2022</v>
      </c>
      <c r="T5" s="426">
        <v>2023</v>
      </c>
      <c r="U5" s="460">
        <v>2024</v>
      </c>
      <c r="W5" s="477" t="s">
        <v>86</v>
      </c>
      <c r="X5" s="478"/>
    </row>
    <row r="6" spans="1:27" ht="20.25" customHeight="1" thickBot="1" x14ac:dyDescent="0.3">
      <c r="A6" s="421"/>
      <c r="B6" s="446"/>
      <c r="C6" s="453"/>
      <c r="D6" s="444"/>
      <c r="E6" s="444"/>
      <c r="F6" s="444"/>
      <c r="G6" s="444"/>
      <c r="H6" s="444"/>
      <c r="I6" s="444"/>
      <c r="J6" s="449"/>
      <c r="K6" s="458"/>
      <c r="M6" s="467"/>
      <c r="N6" s="444"/>
      <c r="O6" s="444"/>
      <c r="P6" s="444"/>
      <c r="Q6" s="444"/>
      <c r="R6" s="444"/>
      <c r="S6" s="444"/>
      <c r="T6" s="449"/>
      <c r="U6" s="461"/>
      <c r="W6" s="127" t="s">
        <v>0</v>
      </c>
      <c r="X6" s="37" t="s">
        <v>37</v>
      </c>
    </row>
    <row r="7" spans="1:27" ht="20.100000000000001" customHeight="1" thickBot="1" x14ac:dyDescent="0.3">
      <c r="A7" s="5" t="s">
        <v>36</v>
      </c>
      <c r="B7" s="6"/>
      <c r="C7" s="12">
        <f>SUM(C8:C11)</f>
        <v>25537692</v>
      </c>
      <c r="D7" s="13">
        <f>SUM(D8:D11)</f>
        <v>27705328</v>
      </c>
      <c r="E7" s="13">
        <f>SUM(E8:E11)</f>
        <v>29031670</v>
      </c>
      <c r="F7" s="13">
        <f>SUM(F8:F11)</f>
        <v>33762788</v>
      </c>
      <c r="G7" s="13">
        <f>SUM(G8:G11)</f>
        <v>17865065</v>
      </c>
      <c r="H7" s="13">
        <v>17612451</v>
      </c>
      <c r="I7" s="35">
        <v>27301479.387999985</v>
      </c>
      <c r="J7" s="13">
        <v>28234175.527000003</v>
      </c>
      <c r="K7" s="332">
        <v>36070564.009000026</v>
      </c>
      <c r="L7" s="1"/>
      <c r="M7" s="131">
        <f>C7/C19</f>
        <v>0.23271684344599755</v>
      </c>
      <c r="N7" s="20">
        <f>D7/D19</f>
        <v>0.24656824321214252</v>
      </c>
      <c r="O7" s="20">
        <f>E7/E19</f>
        <v>0.25222148036092201</v>
      </c>
      <c r="P7" s="20">
        <f>F7/F19</f>
        <v>0.27097021944512095</v>
      </c>
      <c r="Q7" s="20">
        <f>G7/G19</f>
        <v>0.15947392203809377</v>
      </c>
      <c r="R7" s="20">
        <f>H7/H19</f>
        <v>0.14964701474085609</v>
      </c>
      <c r="S7" s="20">
        <f>I7/I19</f>
        <v>0.21865156853200646</v>
      </c>
      <c r="T7" s="20">
        <f>J7/J19</f>
        <v>0.22769495001415629</v>
      </c>
      <c r="U7" s="215">
        <f>K7/K19</f>
        <v>0.27649178863663398</v>
      </c>
      <c r="V7" s="1"/>
      <c r="W7" s="62">
        <f>(K7-J7)/J7</f>
        <v>0.27754975435730994</v>
      </c>
      <c r="X7" s="99">
        <f>(U7-T7)/T7</f>
        <v>0.21430795289682042</v>
      </c>
      <c r="AA7" s="1"/>
    </row>
    <row r="8" spans="1:27" ht="20.100000000000001" customHeight="1" x14ac:dyDescent="0.25">
      <c r="A8" s="23"/>
      <c r="B8" s="140" t="s">
        <v>64</v>
      </c>
      <c r="C8" s="9">
        <v>4752509</v>
      </c>
      <c r="D8" s="10">
        <v>4120786</v>
      </c>
      <c r="E8" s="10">
        <v>4097827</v>
      </c>
      <c r="F8" s="34">
        <v>6130385</v>
      </c>
      <c r="G8" s="34">
        <v>3338714</v>
      </c>
      <c r="H8" s="34">
        <v>3257512</v>
      </c>
      <c r="I8" s="34">
        <v>4708425.3820000011</v>
      </c>
      <c r="J8" s="10">
        <v>4664901.1419999972</v>
      </c>
      <c r="K8" s="156">
        <v>4803586.970999998</v>
      </c>
      <c r="M8" s="75">
        <f>C8/$C$7</f>
        <v>0.1860978274779099</v>
      </c>
      <c r="N8" s="17">
        <f>D8/$D$7</f>
        <v>0.14873622864165334</v>
      </c>
      <c r="O8" s="17">
        <f>E8/$E$7</f>
        <v>0.14115023352084122</v>
      </c>
      <c r="P8" s="17">
        <f>F8/$E$7</f>
        <v>0.21116198275882855</v>
      </c>
      <c r="Q8" s="17">
        <f>G8/$G$7</f>
        <v>0.18688507430563506</v>
      </c>
      <c r="R8" s="17">
        <f>H8/$E$7</f>
        <v>0.11220546389511868</v>
      </c>
      <c r="S8" s="17">
        <f>I8/$I$7</f>
        <v>0.17246044857442885</v>
      </c>
      <c r="T8" s="17">
        <f>J8/$E$7</f>
        <v>0.16068318295158346</v>
      </c>
      <c r="U8" s="76">
        <f>K8/$K$7</f>
        <v>0.13317193958490495</v>
      </c>
      <c r="W8" s="141">
        <f t="shared" ref="W8:W26" si="0">(K8-J8)/J8</f>
        <v>2.9729639445379895E-2</v>
      </c>
      <c r="X8" s="102">
        <f t="shared" ref="X8:X26" si="1">(U8-T8)/T8</f>
        <v>-0.17121420463128437</v>
      </c>
    </row>
    <row r="9" spans="1:27" ht="20.100000000000001" customHeight="1" x14ac:dyDescent="0.25">
      <c r="A9" s="23"/>
      <c r="B9" s="140" t="s">
        <v>65</v>
      </c>
      <c r="C9" s="9">
        <v>0</v>
      </c>
      <c r="D9" s="10">
        <v>25846</v>
      </c>
      <c r="E9" s="10">
        <v>79785</v>
      </c>
      <c r="F9" s="34">
        <v>116767</v>
      </c>
      <c r="G9" s="34">
        <v>49134</v>
      </c>
      <c r="H9" s="34">
        <v>274626</v>
      </c>
      <c r="I9" s="34">
        <v>308575.1480000001</v>
      </c>
      <c r="J9" s="10">
        <v>288045.87800000003</v>
      </c>
      <c r="K9" s="156">
        <v>328622.55199999997</v>
      </c>
      <c r="M9" s="75">
        <f>C9/$C$7</f>
        <v>0</v>
      </c>
      <c r="N9" s="17">
        <f>D9/$D$7</f>
        <v>9.328891540284237E-4</v>
      </c>
      <c r="O9" s="17">
        <f>E9/$E$7</f>
        <v>2.7482056664325546E-3</v>
      </c>
      <c r="P9" s="17">
        <f>F9/$E$7</f>
        <v>4.0220559134214462E-3</v>
      </c>
      <c r="Q9" s="17">
        <f>G9/$G$7</f>
        <v>2.7502838640665454E-3</v>
      </c>
      <c r="R9" s="17">
        <f>H9/$E$7</f>
        <v>9.4595316080680163E-3</v>
      </c>
      <c r="S9" s="17">
        <f>I9/$I$7</f>
        <v>1.1302506491118219E-2</v>
      </c>
      <c r="T9" s="17">
        <f>J9/$E$7</f>
        <v>9.9217812134128006E-3</v>
      </c>
      <c r="U9" s="76">
        <f>K9/$K$7</f>
        <v>9.110546536450187E-3</v>
      </c>
      <c r="W9" s="141">
        <f t="shared" si="0"/>
        <v>0.14086878896423555</v>
      </c>
      <c r="X9" s="102">
        <f t="shared" si="1"/>
        <v>-8.1763008023795436E-2</v>
      </c>
    </row>
    <row r="10" spans="1:27" ht="20.100000000000001" customHeight="1" x14ac:dyDescent="0.25">
      <c r="A10" s="23"/>
      <c r="B10" s="140" t="s">
        <v>66</v>
      </c>
      <c r="C10" s="9">
        <v>20324839</v>
      </c>
      <c r="D10" s="10">
        <v>22940926</v>
      </c>
      <c r="E10" s="10">
        <v>24153604</v>
      </c>
      <c r="F10" s="34">
        <v>26754504</v>
      </c>
      <c r="G10" s="34">
        <v>13913271</v>
      </c>
      <c r="H10" s="34">
        <v>13652518</v>
      </c>
      <c r="I10" s="34">
        <v>21675138.597999983</v>
      </c>
      <c r="J10" s="10">
        <v>22677303.349000007</v>
      </c>
      <c r="K10" s="156">
        <v>30302708.63500002</v>
      </c>
      <c r="M10" s="75">
        <f>C10/$C$7</f>
        <v>0.79587611127896762</v>
      </c>
      <c r="N10" s="17">
        <f>D10/$D$7</f>
        <v>0.82803300505953226</v>
      </c>
      <c r="O10" s="17">
        <f>E10/$E$7</f>
        <v>0.83197432321323572</v>
      </c>
      <c r="P10" s="17">
        <f>F10/$E$7</f>
        <v>0.92156269343100139</v>
      </c>
      <c r="Q10" s="17">
        <f>G10/$G$7</f>
        <v>0.77879767020159174</v>
      </c>
      <c r="R10" s="17">
        <f>H10/$E$7</f>
        <v>0.47026292321454466</v>
      </c>
      <c r="S10" s="17">
        <f>I10/$I$7</f>
        <v>0.79391809835502947</v>
      </c>
      <c r="T10" s="17">
        <f>J10/$E$7</f>
        <v>0.78112293743349959</v>
      </c>
      <c r="U10" s="76">
        <f>K10/$K$7</f>
        <v>0.84009522633023259</v>
      </c>
      <c r="W10" s="141">
        <f t="shared" si="0"/>
        <v>0.3362571452454583</v>
      </c>
      <c r="X10" s="102">
        <f t="shared" si="1"/>
        <v>7.5496808595194503E-2</v>
      </c>
    </row>
    <row r="11" spans="1:27" ht="20.100000000000001" customHeight="1" thickBot="1" x14ac:dyDescent="0.3">
      <c r="A11" s="23"/>
      <c r="B11" t="s">
        <v>67</v>
      </c>
      <c r="C11" s="9">
        <v>460344</v>
      </c>
      <c r="D11" s="10">
        <v>617770</v>
      </c>
      <c r="E11" s="10">
        <v>700454</v>
      </c>
      <c r="F11" s="34">
        <v>761132</v>
      </c>
      <c r="G11" s="34">
        <v>563946</v>
      </c>
      <c r="H11" s="34">
        <v>427795</v>
      </c>
      <c r="I11" s="34">
        <v>609340.26</v>
      </c>
      <c r="J11" s="10">
        <v>603925.15800000005</v>
      </c>
      <c r="K11" s="156">
        <v>635645.85100000002</v>
      </c>
      <c r="M11" s="75">
        <f>C11/$C$7</f>
        <v>1.8026061243122518E-2</v>
      </c>
      <c r="N11" s="17">
        <f>D11/$D$7</f>
        <v>2.2297877144786014E-2</v>
      </c>
      <c r="O11" s="17">
        <f>E11/$E$7</f>
        <v>2.4127237599490488E-2</v>
      </c>
      <c r="P11" s="17">
        <f>F11/$E$7</f>
        <v>2.6217299934864238E-2</v>
      </c>
      <c r="Q11" s="17">
        <f>G11/$G$7</f>
        <v>3.1566971628706642E-2</v>
      </c>
      <c r="R11" s="17">
        <f>H11/$E$7</f>
        <v>1.4735459586031393E-2</v>
      </c>
      <c r="S11" s="17">
        <f>I11/$I$7</f>
        <v>2.2318946579423373E-2</v>
      </c>
      <c r="T11" s="17">
        <f>J11/$E$7</f>
        <v>2.0802287915231886E-2</v>
      </c>
      <c r="U11" s="76">
        <f>K11/$K$7</f>
        <v>1.7622287548412024E-2</v>
      </c>
      <c r="W11" s="141">
        <f t="shared" si="0"/>
        <v>5.2524211948792449E-2</v>
      </c>
      <c r="X11" s="102">
        <f t="shared" si="1"/>
        <v>-0.15286781818318149</v>
      </c>
    </row>
    <row r="12" spans="1:27" ht="20.100000000000001" customHeight="1" thickBot="1" x14ac:dyDescent="0.3">
      <c r="A12" s="5" t="s">
        <v>35</v>
      </c>
      <c r="B12" s="6"/>
      <c r="C12" s="12">
        <f>SUM(C13:C18)</f>
        <v>84199496</v>
      </c>
      <c r="D12" s="13">
        <f>SUM(D13:D18)</f>
        <v>84658404</v>
      </c>
      <c r="E12" s="13">
        <f>SUM(E13:E18)</f>
        <v>86072206</v>
      </c>
      <c r="F12" s="13">
        <f>SUM(F13:F18)</f>
        <v>90838237</v>
      </c>
      <c r="G12" s="13">
        <f>SUM(G13:G18)</f>
        <v>94159928</v>
      </c>
      <c r="H12" s="13">
        <v>100080849</v>
      </c>
      <c r="I12" s="35">
        <v>97561468.411999747</v>
      </c>
      <c r="J12" s="13">
        <v>95765832.049999923</v>
      </c>
      <c r="K12" s="332">
        <v>94387429.650999844</v>
      </c>
      <c r="L12" s="1"/>
      <c r="M12" s="131">
        <f>C12/C19</f>
        <v>0.76728315655400248</v>
      </c>
      <c r="N12" s="20">
        <f>D12/D19</f>
        <v>0.75343175678785745</v>
      </c>
      <c r="O12" s="20">
        <f>E12/E19</f>
        <v>0.74777851963907804</v>
      </c>
      <c r="P12" s="20">
        <f>F12/F19</f>
        <v>0.72904100851795495</v>
      </c>
      <c r="Q12" s="20">
        <f>G12/G19</f>
        <v>0.84052607796190626</v>
      </c>
      <c r="R12" s="20">
        <f>H12/H19</f>
        <v>0.85035298525914393</v>
      </c>
      <c r="S12" s="20">
        <f>I12/I19</f>
        <v>0.7813484314679936</v>
      </c>
      <c r="T12" s="20">
        <f>J12/J19</f>
        <v>0.77230504998584359</v>
      </c>
      <c r="U12" s="215">
        <f>K12/K19</f>
        <v>0.72350821136336596</v>
      </c>
      <c r="V12" s="1"/>
      <c r="W12" s="62">
        <f t="shared" si="0"/>
        <v>-1.4393467581218384E-2</v>
      </c>
      <c r="X12" s="99">
        <f t="shared" si="1"/>
        <v>-6.3183373750271457E-2</v>
      </c>
      <c r="AA12" s="25"/>
    </row>
    <row r="13" spans="1:27" ht="20.100000000000001" customHeight="1" x14ac:dyDescent="0.25">
      <c r="A13" s="23"/>
      <c r="B13" t="s">
        <v>64</v>
      </c>
      <c r="C13" s="9">
        <v>11441104</v>
      </c>
      <c r="D13" s="10">
        <v>10241513</v>
      </c>
      <c r="E13" s="10">
        <v>9917571</v>
      </c>
      <c r="F13" s="34">
        <v>11863549</v>
      </c>
      <c r="G13" s="34">
        <v>12058569</v>
      </c>
      <c r="H13" s="34">
        <v>11612382</v>
      </c>
      <c r="I13" s="34">
        <v>10346220.76799999</v>
      </c>
      <c r="J13" s="10">
        <v>9752759.8350000065</v>
      </c>
      <c r="K13" s="156">
        <v>9879442.675999999</v>
      </c>
      <c r="M13" s="75">
        <f>C13/$C$12</f>
        <v>0.13588090836078165</v>
      </c>
      <c r="N13" s="17">
        <f>D13/$D$12</f>
        <v>0.12097455794229242</v>
      </c>
      <c r="O13" s="17">
        <f>E13/$E$12</f>
        <v>0.11522385054241552</v>
      </c>
      <c r="P13" s="17">
        <f>F13/$E$12</f>
        <v>0.13783251936170893</v>
      </c>
      <c r="Q13" s="17">
        <f>G13/$G$12</f>
        <v>0.12806476445054207</v>
      </c>
      <c r="R13" s="17">
        <f>H13/$H$12</f>
        <v>0.1160300108964903</v>
      </c>
      <c r="S13" s="17">
        <f>I13/$I$12</f>
        <v>0.10604822719875584</v>
      </c>
      <c r="T13" s="17">
        <f>J13/$E$12</f>
        <v>0.11330904932307656</v>
      </c>
      <c r="U13" s="76">
        <f>K13/$K$12</f>
        <v>0.10466905087393008</v>
      </c>
      <c r="W13" s="141">
        <f t="shared" si="0"/>
        <v>1.2989435107933475E-2</v>
      </c>
      <c r="X13" s="102">
        <f t="shared" si="1"/>
        <v>-7.6251618919786088E-2</v>
      </c>
      <c r="AA13" s="2"/>
    </row>
    <row r="14" spans="1:27" ht="20.100000000000001" customHeight="1" x14ac:dyDescent="0.25">
      <c r="A14" s="23"/>
      <c r="B14" t="s">
        <v>66</v>
      </c>
      <c r="C14" s="9">
        <v>72485215</v>
      </c>
      <c r="D14" s="10">
        <v>74110457</v>
      </c>
      <c r="E14" s="10">
        <v>75873238</v>
      </c>
      <c r="F14" s="34">
        <v>78523643</v>
      </c>
      <c r="G14" s="34">
        <v>81602555</v>
      </c>
      <c r="H14" s="34">
        <v>87973103</v>
      </c>
      <c r="I14" s="34">
        <v>86792372.707999751</v>
      </c>
      <c r="J14" s="10">
        <v>85674817.649999917</v>
      </c>
      <c r="K14" s="156">
        <v>84201500.860999852</v>
      </c>
      <c r="M14" s="75">
        <f>C14/$C$12</f>
        <v>0.86087468979624293</v>
      </c>
      <c r="N14" s="17">
        <f>D14/$D$12</f>
        <v>0.87540578960123083</v>
      </c>
      <c r="O14" s="17">
        <f>E14/$E$12</f>
        <v>0.88150683624862591</v>
      </c>
      <c r="P14" s="17">
        <f>F14/$E$12</f>
        <v>0.91229964525366058</v>
      </c>
      <c r="Q14" s="17">
        <f>G14/$G$12</f>
        <v>0.86663782283265978</v>
      </c>
      <c r="R14" s="17">
        <f>H14/$E$12</f>
        <v>1.0220849108944645</v>
      </c>
      <c r="S14" s="17">
        <f>I14/$I$12</f>
        <v>0.88961732660149839</v>
      </c>
      <c r="T14" s="17">
        <f>J14/$E$12</f>
        <v>0.99538308161870415</v>
      </c>
      <c r="U14" s="76">
        <f>K14/$K$12</f>
        <v>0.89208384180327038</v>
      </c>
      <c r="W14" s="141">
        <f t="shared" si="0"/>
        <v>-1.7196614237556716E-2</v>
      </c>
      <c r="X14" s="102">
        <f t="shared" si="1"/>
        <v>-0.10377837610766628</v>
      </c>
      <c r="AA14" s="2"/>
    </row>
    <row r="15" spans="1:27" ht="20.100000000000001" customHeight="1" x14ac:dyDescent="0.25">
      <c r="A15" s="23"/>
      <c r="B15" t="s">
        <v>67</v>
      </c>
      <c r="C15" s="9">
        <v>273177</v>
      </c>
      <c r="D15" s="10">
        <v>306410</v>
      </c>
      <c r="E15" s="10">
        <v>281368</v>
      </c>
      <c r="F15" s="34">
        <v>451023</v>
      </c>
      <c r="G15" s="34">
        <v>498804</v>
      </c>
      <c r="H15" s="34">
        <v>479280</v>
      </c>
      <c r="I15" s="34">
        <v>365107.40399999992</v>
      </c>
      <c r="J15" s="10">
        <v>318109.31100000005</v>
      </c>
      <c r="K15" s="156">
        <v>304176.55600000016</v>
      </c>
      <c r="M15" s="75">
        <f>C15/$C$12</f>
        <v>3.2444018429754022E-3</v>
      </c>
      <c r="N15" s="17">
        <f>D15/$D$12</f>
        <v>3.6193689642436445E-3</v>
      </c>
      <c r="O15" s="17">
        <f>E15/$E$12</f>
        <v>3.2689762825411956E-3</v>
      </c>
      <c r="P15" s="17">
        <f>F15/$E$12</f>
        <v>5.2400539147329393E-3</v>
      </c>
      <c r="Q15" s="17">
        <f>G15/$G$12</f>
        <v>5.297412716798169E-3</v>
      </c>
      <c r="R15" s="17">
        <f>H15/$E$12</f>
        <v>5.5683480448961657E-3</v>
      </c>
      <c r="S15" s="17">
        <f>I15/$I$12</f>
        <v>3.7423319876465993E-3</v>
      </c>
      <c r="T15" s="17">
        <f>J15/$E$12</f>
        <v>3.6958424302497841E-3</v>
      </c>
      <c r="U15" s="76">
        <f>K15/$K$12</f>
        <v>3.2226384077276124E-3</v>
      </c>
      <c r="W15" s="141">
        <f t="shared" si="0"/>
        <v>-4.3798639392859162E-2</v>
      </c>
      <c r="X15" s="102">
        <f t="shared" si="1"/>
        <v>-0.12803684990709685</v>
      </c>
      <c r="AA15" s="2"/>
    </row>
    <row r="16" spans="1:27" ht="20.100000000000001" customHeight="1" x14ac:dyDescent="0.25">
      <c r="A16" s="23"/>
      <c r="B16" t="s">
        <v>81</v>
      </c>
      <c r="C16" s="9">
        <v>0</v>
      </c>
      <c r="D16" s="10">
        <v>0</v>
      </c>
      <c r="E16" s="10">
        <v>0</v>
      </c>
      <c r="F16" s="34">
        <v>0</v>
      </c>
      <c r="G16" s="34">
        <v>0</v>
      </c>
      <c r="H16" s="34">
        <v>4290</v>
      </c>
      <c r="I16" s="34">
        <v>25539.057999999997</v>
      </c>
      <c r="J16" s="10">
        <v>4219.9770000000008</v>
      </c>
      <c r="K16" s="156">
        <v>1737.144</v>
      </c>
      <c r="M16" s="75">
        <f>C16/$C$12</f>
        <v>0</v>
      </c>
      <c r="N16" s="17">
        <f>D16/$D$12</f>
        <v>0</v>
      </c>
      <c r="O16" s="17">
        <f>E16/$E$12</f>
        <v>0</v>
      </c>
      <c r="P16" s="17">
        <f>F16/$E$12</f>
        <v>0</v>
      </c>
      <c r="Q16" s="17">
        <f>G16/$G$12</f>
        <v>0</v>
      </c>
      <c r="R16" s="17">
        <f>H16/$E$12</f>
        <v>4.9841873461451658E-5</v>
      </c>
      <c r="S16" s="17">
        <f>I16/$I$12</f>
        <v>2.617740222210388E-4</v>
      </c>
      <c r="T16" s="17">
        <f>J16/$E$12</f>
        <v>4.902833558140709E-5</v>
      </c>
      <c r="U16" s="76">
        <f>K16/$K$12</f>
        <v>1.8404399891205201E-5</v>
      </c>
      <c r="W16" s="141">
        <f t="shared" si="0"/>
        <v>-0.58835225879193187</v>
      </c>
      <c r="X16" s="102">
        <f t="shared" si="1"/>
        <v>-0.62461707759492735</v>
      </c>
      <c r="AA16" s="2"/>
    </row>
    <row r="17" spans="1:27" ht="20.100000000000001" customHeight="1" x14ac:dyDescent="0.25">
      <c r="A17" s="23"/>
      <c r="B17" t="s">
        <v>82</v>
      </c>
      <c r="C17" s="9">
        <v>0</v>
      </c>
      <c r="D17" s="10">
        <v>0</v>
      </c>
      <c r="E17" s="10">
        <v>0</v>
      </c>
      <c r="F17" s="34">
        <v>0</v>
      </c>
      <c r="G17" s="34">
        <v>0</v>
      </c>
      <c r="H17" s="34">
        <v>11794</v>
      </c>
      <c r="I17" s="34">
        <v>32228.473999999995</v>
      </c>
      <c r="J17" s="10">
        <v>15925.277000000004</v>
      </c>
      <c r="K17" s="156">
        <v>572.41399999999987</v>
      </c>
      <c r="M17" s="75">
        <f>C17/$C$12</f>
        <v>0</v>
      </c>
      <c r="N17" s="17">
        <f>D17/$D$12</f>
        <v>0</v>
      </c>
      <c r="O17" s="17">
        <f>E17/$E$12</f>
        <v>0</v>
      </c>
      <c r="P17" s="17">
        <f>F17/$E$12</f>
        <v>0</v>
      </c>
      <c r="Q17" s="17">
        <f>G17/$G$12</f>
        <v>0</v>
      </c>
      <c r="R17" s="17">
        <f>H17/$E$12</f>
        <v>1.3702448848586501E-4</v>
      </c>
      <c r="S17" s="17">
        <f>I17/$I$12</f>
        <v>3.3034018987803586E-4</v>
      </c>
      <c r="T17" s="17">
        <f>J17/$E$12</f>
        <v>1.8502229395630924E-4</v>
      </c>
      <c r="U17" s="76">
        <f>K17/$K$12</f>
        <v>6.0645151808510586E-6</v>
      </c>
      <c r="W17" s="141">
        <f t="shared" si="0"/>
        <v>-0.96405626099941621</v>
      </c>
      <c r="X17" s="102">
        <f t="shared" si="1"/>
        <v>-0.96722278677247875</v>
      </c>
      <c r="AA17" s="2"/>
    </row>
    <row r="18" spans="1:27" ht="20.100000000000001" customHeight="1" thickBot="1" x14ac:dyDescent="0.3">
      <c r="A18" s="23"/>
      <c r="B18" t="s">
        <v>69</v>
      </c>
      <c r="C18" s="9">
        <v>0</v>
      </c>
      <c r="D18" s="10">
        <v>24</v>
      </c>
      <c r="E18" s="10">
        <v>29</v>
      </c>
      <c r="F18" s="34">
        <v>22</v>
      </c>
      <c r="G18" s="34">
        <v>0</v>
      </c>
      <c r="H18" s="34">
        <v>0</v>
      </c>
      <c r="I18" s="34"/>
      <c r="J18" s="32"/>
      <c r="K18" s="156"/>
      <c r="M18" s="75">
        <f>C18/$C$12</f>
        <v>0</v>
      </c>
      <c r="N18" s="17">
        <f>D18/$D$12</f>
        <v>2.8349223309241691E-7</v>
      </c>
      <c r="O18" s="17">
        <f>E18/$E$12</f>
        <v>3.3692641733848438E-7</v>
      </c>
      <c r="P18" s="17">
        <f>F18/$E$12</f>
        <v>2.5559935108436746E-7</v>
      </c>
      <c r="Q18" s="17">
        <f>G18/$G$12</f>
        <v>0</v>
      </c>
      <c r="R18" s="17">
        <f>H18/$E$12</f>
        <v>0</v>
      </c>
      <c r="S18" s="17">
        <f>I18/$I$12</f>
        <v>0</v>
      </c>
      <c r="T18" s="17">
        <f>J18/$E$12</f>
        <v>0</v>
      </c>
      <c r="U18" s="76">
        <f>K18/$K$12</f>
        <v>0</v>
      </c>
      <c r="W18" s="141"/>
      <c r="X18" s="102"/>
      <c r="AA18" s="2"/>
    </row>
    <row r="19" spans="1:27" ht="20.100000000000001" customHeight="1" thickBot="1" x14ac:dyDescent="0.3">
      <c r="A19" s="72" t="s">
        <v>20</v>
      </c>
      <c r="B19" s="98"/>
      <c r="C19" s="139">
        <f>C7+C12</f>
        <v>109737188</v>
      </c>
      <c r="D19" s="82">
        <f>D7+D12</f>
        <v>112363732</v>
      </c>
      <c r="E19" s="82">
        <f>E7+E12</f>
        <v>115103876</v>
      </c>
      <c r="F19" s="82">
        <v>124599626</v>
      </c>
      <c r="G19" s="82">
        <f t="shared" ref="G19:K19" si="2">G7+G12</f>
        <v>112024993</v>
      </c>
      <c r="H19" s="82">
        <f t="shared" si="2"/>
        <v>117693300</v>
      </c>
      <c r="I19" s="82">
        <f t="shared" si="2"/>
        <v>124862947.79999973</v>
      </c>
      <c r="J19" s="82">
        <f t="shared" si="2"/>
        <v>124000007.57699993</v>
      </c>
      <c r="K19" s="178">
        <f t="shared" si="2"/>
        <v>130457993.65999988</v>
      </c>
      <c r="M19" s="142">
        <f t="shared" ref="M19:U19" si="3">M7+M12</f>
        <v>1</v>
      </c>
      <c r="N19" s="145">
        <f t="shared" si="3"/>
        <v>1</v>
      </c>
      <c r="O19" s="145">
        <f t="shared" si="3"/>
        <v>1</v>
      </c>
      <c r="P19" s="145">
        <f t="shared" si="3"/>
        <v>1.000011227963076</v>
      </c>
      <c r="Q19" s="145">
        <f t="shared" si="3"/>
        <v>1</v>
      </c>
      <c r="R19" s="145">
        <f t="shared" si="3"/>
        <v>1</v>
      </c>
      <c r="S19" s="145">
        <f t="shared" si="3"/>
        <v>1</v>
      </c>
      <c r="T19" s="146">
        <f t="shared" si="3"/>
        <v>0.99999999999999989</v>
      </c>
      <c r="U19" s="168">
        <f t="shared" si="3"/>
        <v>1</v>
      </c>
      <c r="W19" s="218">
        <f t="shared" si="0"/>
        <v>5.2080529745046567E-2</v>
      </c>
      <c r="X19" s="151">
        <f t="shared" si="1"/>
        <v>1.1102230246251565E-16</v>
      </c>
      <c r="AA19" s="1"/>
    </row>
    <row r="20" spans="1:27" ht="20.100000000000001" customHeight="1" x14ac:dyDescent="0.25">
      <c r="A20" s="23"/>
      <c r="B20" t="s">
        <v>64</v>
      </c>
      <c r="C20" s="9">
        <f>C8+C13</f>
        <v>16193613</v>
      </c>
      <c r="D20" s="10">
        <f t="shared" ref="D20:K20" si="4">D8+D13</f>
        <v>14362299</v>
      </c>
      <c r="E20" s="10">
        <f t="shared" si="4"/>
        <v>14015398</v>
      </c>
      <c r="F20" s="10">
        <f t="shared" si="4"/>
        <v>17993934</v>
      </c>
      <c r="G20" s="10">
        <f t="shared" si="4"/>
        <v>15397283</v>
      </c>
      <c r="H20" s="10">
        <f t="shared" si="4"/>
        <v>14869894</v>
      </c>
      <c r="I20" s="10">
        <f t="shared" si="4"/>
        <v>15054646.149999991</v>
      </c>
      <c r="J20" s="10">
        <f t="shared" si="4"/>
        <v>14417660.977000004</v>
      </c>
      <c r="K20" s="156">
        <f t="shared" si="4"/>
        <v>14683029.646999996</v>
      </c>
      <c r="L20" s="2"/>
      <c r="M20" s="75">
        <f>C20/$C$19</f>
        <v>0.14756723126530269</v>
      </c>
      <c r="N20" s="17">
        <f>D20/$D$19</f>
        <v>0.12781970431526785</v>
      </c>
      <c r="O20" s="17">
        <f>E20/$E$19</f>
        <v>0.12176304123763826</v>
      </c>
      <c r="P20" s="17">
        <f>F20/$F$19</f>
        <v>0.14441402897950914</v>
      </c>
      <c r="Q20" s="17">
        <f>G20/$G$19</f>
        <v>0.13744506995862968</v>
      </c>
      <c r="R20" s="17">
        <f>H20/$H$19</f>
        <v>0.126344439318126</v>
      </c>
      <c r="S20" s="36">
        <f>I20/$I$19</f>
        <v>0.1205693635722416</v>
      </c>
      <c r="T20" s="18">
        <f>J20/$J$19</f>
        <v>0.11627145238718724</v>
      </c>
      <c r="U20" s="76">
        <f>K20/$K$19</f>
        <v>0.11254986555493843</v>
      </c>
      <c r="W20" s="105">
        <f t="shared" si="0"/>
        <v>1.8405805936436287E-2</v>
      </c>
      <c r="X20" s="106">
        <f t="shared" si="1"/>
        <v>-3.2007743567662859E-2</v>
      </c>
    </row>
    <row r="21" spans="1:27" ht="20.100000000000001" customHeight="1" x14ac:dyDescent="0.25">
      <c r="A21" s="23"/>
      <c r="B21" t="s">
        <v>65</v>
      </c>
      <c r="C21" s="9">
        <f>C9</f>
        <v>0</v>
      </c>
      <c r="D21" s="10">
        <f t="shared" ref="D21:K21" si="5">D9</f>
        <v>25846</v>
      </c>
      <c r="E21" s="10">
        <f t="shared" si="5"/>
        <v>79785</v>
      </c>
      <c r="F21" s="10">
        <f t="shared" si="5"/>
        <v>116767</v>
      </c>
      <c r="G21" s="10">
        <f t="shared" si="5"/>
        <v>49134</v>
      </c>
      <c r="H21" s="10">
        <f t="shared" si="5"/>
        <v>274626</v>
      </c>
      <c r="I21" s="10">
        <f t="shared" si="5"/>
        <v>308575.1480000001</v>
      </c>
      <c r="J21" s="10">
        <f t="shared" si="5"/>
        <v>288045.87800000003</v>
      </c>
      <c r="K21" s="156">
        <f t="shared" si="5"/>
        <v>328622.55199999997</v>
      </c>
      <c r="L21" s="2"/>
      <c r="M21" s="75">
        <f>C21/$C$19</f>
        <v>0</v>
      </c>
      <c r="N21" s="17">
        <f>D21/$D$19</f>
        <v>2.3002083982045024E-4</v>
      </c>
      <c r="O21" s="17">
        <f>E21/$E$19</f>
        <v>6.9315650152389306E-4</v>
      </c>
      <c r="P21" s="17">
        <f>F21/$F$19</f>
        <v>9.3713764437784112E-4</v>
      </c>
      <c r="Q21" s="17">
        <f>G21/$G$19</f>
        <v>4.3859855452077555E-4</v>
      </c>
      <c r="R21" s="17">
        <f>H21/$H$19</f>
        <v>2.3334038556145505E-3</v>
      </c>
      <c r="S21" s="36">
        <f>I21/$I$19</f>
        <v>2.4713107726261831E-3</v>
      </c>
      <c r="T21" s="18">
        <f>J21/$J$19</f>
        <v>2.3229504870887446E-3</v>
      </c>
      <c r="U21" s="76">
        <f>K21/$K$19</f>
        <v>2.5189913073204034E-3</v>
      </c>
      <c r="W21" s="141">
        <f t="shared" si="0"/>
        <v>0.14086878896423555</v>
      </c>
      <c r="X21" s="102">
        <f t="shared" si="1"/>
        <v>8.4393025732265384E-2</v>
      </c>
    </row>
    <row r="22" spans="1:27" ht="20.100000000000001" customHeight="1" x14ac:dyDescent="0.25">
      <c r="A22" s="23"/>
      <c r="B22" t="s">
        <v>66</v>
      </c>
      <c r="C22" s="9">
        <f>C10+C14</f>
        <v>92810054</v>
      </c>
      <c r="D22" s="10">
        <f t="shared" ref="D22:K22" si="6">D10+D14</f>
        <v>97051383</v>
      </c>
      <c r="E22" s="10">
        <f t="shared" si="6"/>
        <v>100026842</v>
      </c>
      <c r="F22" s="10">
        <f t="shared" si="6"/>
        <v>105278147</v>
      </c>
      <c r="G22" s="10">
        <f t="shared" si="6"/>
        <v>95515826</v>
      </c>
      <c r="H22" s="10">
        <f t="shared" si="6"/>
        <v>101625621</v>
      </c>
      <c r="I22" s="10">
        <f t="shared" si="6"/>
        <v>108467511.30599973</v>
      </c>
      <c r="J22" s="10">
        <f t="shared" si="6"/>
        <v>108352120.99899992</v>
      </c>
      <c r="K22" s="156">
        <f t="shared" si="6"/>
        <v>114504209.49599987</v>
      </c>
      <c r="L22" s="2"/>
      <c r="M22" s="75">
        <f>C22/$C$19</f>
        <v>0.8457484257752258</v>
      </c>
      <c r="N22" s="17">
        <f>D22/$D$19</f>
        <v>0.86372516534071686</v>
      </c>
      <c r="O22" s="17">
        <f>E22/$E$19</f>
        <v>0.86901367248484318</v>
      </c>
      <c r="P22" s="17">
        <f>F22/$F$19</f>
        <v>0.84493148478631874</v>
      </c>
      <c r="Q22" s="17">
        <f>G22/$G$19</f>
        <v>0.85262960918015862</v>
      </c>
      <c r="R22" s="17">
        <f>H22/$H$19</f>
        <v>0.86347838831947099</v>
      </c>
      <c r="S22" s="36">
        <f>I22/$I$19</f>
        <v>0.86869254023810549</v>
      </c>
      <c r="T22" s="18">
        <f>J22/$J$19</f>
        <v>0.87380737401743158</v>
      </c>
      <c r="U22" s="76">
        <f>K22/$K$19</f>
        <v>0.87770941652238788</v>
      </c>
      <c r="W22" s="141">
        <f t="shared" si="0"/>
        <v>5.6778662385914273E-2</v>
      </c>
      <c r="X22" s="102">
        <f t="shared" si="1"/>
        <v>4.465563716882128E-3</v>
      </c>
    </row>
    <row r="23" spans="1:27" ht="20.100000000000001" customHeight="1" x14ac:dyDescent="0.25">
      <c r="A23" s="23"/>
      <c r="B23" t="s">
        <v>67</v>
      </c>
      <c r="C23" s="9">
        <f>C11+C15</f>
        <v>733521</v>
      </c>
      <c r="D23" s="10">
        <f t="shared" ref="D23:K23" si="7">D11+D15</f>
        <v>924180</v>
      </c>
      <c r="E23" s="10">
        <f t="shared" si="7"/>
        <v>981822</v>
      </c>
      <c r="F23" s="10">
        <f t="shared" si="7"/>
        <v>1212155</v>
      </c>
      <c r="G23" s="10">
        <f t="shared" si="7"/>
        <v>1062750</v>
      </c>
      <c r="H23" s="10">
        <f t="shared" si="7"/>
        <v>907075</v>
      </c>
      <c r="I23" s="10">
        <f t="shared" si="7"/>
        <v>974447.66399999987</v>
      </c>
      <c r="J23" s="10">
        <f t="shared" si="7"/>
        <v>922034.46900000004</v>
      </c>
      <c r="K23" s="156">
        <f t="shared" si="7"/>
        <v>939822.40700000012</v>
      </c>
      <c r="L23" s="2"/>
      <c r="M23" s="75">
        <f>C23/$C$19</f>
        <v>6.6843429594714964E-3</v>
      </c>
      <c r="N23" s="17">
        <f>D23/$D$19</f>
        <v>8.2248959121436083E-3</v>
      </c>
      <c r="O23" s="17">
        <f>E23/$E$19</f>
        <v>8.5298778296570999E-3</v>
      </c>
      <c r="P23" s="17">
        <f>F23/$F$19</f>
        <v>9.7283999873322251E-3</v>
      </c>
      <c r="Q23" s="17">
        <f>G23/$G$19</f>
        <v>9.4867223066909725E-3</v>
      </c>
      <c r="R23" s="17">
        <f>H23/$H$19</f>
        <v>7.7071082211136914E-3</v>
      </c>
      <c r="S23" s="36">
        <f>I23/$I$19</f>
        <v>7.8041379061531491E-3</v>
      </c>
      <c r="T23" s="18">
        <f>J23/$J$19</f>
        <v>7.4357613924131974E-3</v>
      </c>
      <c r="U23" s="76">
        <f>K23/$K$19</f>
        <v>7.2040231543754147E-3</v>
      </c>
      <c r="W23" s="141">
        <f t="shared" si="0"/>
        <v>1.9292053169435341E-2</v>
      </c>
      <c r="X23" s="102">
        <f t="shared" si="1"/>
        <v>-3.1165367715299219E-2</v>
      </c>
    </row>
    <row r="24" spans="1:27" ht="20.100000000000001" customHeight="1" x14ac:dyDescent="0.25">
      <c r="A24" s="23"/>
      <c r="B24" t="s">
        <v>81</v>
      </c>
      <c r="C24" s="9">
        <f>C16</f>
        <v>0</v>
      </c>
      <c r="D24" s="10">
        <f t="shared" ref="D24:K24" si="8">D16</f>
        <v>0</v>
      </c>
      <c r="E24" s="10">
        <f t="shared" si="8"/>
        <v>0</v>
      </c>
      <c r="F24" s="10">
        <f t="shared" si="8"/>
        <v>0</v>
      </c>
      <c r="G24" s="10">
        <f t="shared" si="8"/>
        <v>0</v>
      </c>
      <c r="H24" s="10">
        <f t="shared" si="8"/>
        <v>4290</v>
      </c>
      <c r="I24" s="10">
        <f t="shared" si="8"/>
        <v>25539.057999999997</v>
      </c>
      <c r="J24" s="10">
        <f t="shared" si="8"/>
        <v>4219.9770000000008</v>
      </c>
      <c r="K24" s="156">
        <f t="shared" si="8"/>
        <v>1737.144</v>
      </c>
      <c r="L24" s="2"/>
      <c r="M24" s="75">
        <f>C24/$C$19</f>
        <v>0</v>
      </c>
      <c r="N24" s="17">
        <f>D24/$D$19</f>
        <v>0</v>
      </c>
      <c r="O24" s="17">
        <f>E24/$E$19</f>
        <v>0</v>
      </c>
      <c r="P24" s="17">
        <f>F24/$F$19</f>
        <v>0</v>
      </c>
      <c r="Q24" s="17">
        <f>G24/$G$19</f>
        <v>0</v>
      </c>
      <c r="R24" s="17">
        <f>H24/$H$19</f>
        <v>3.6450673062952606E-5</v>
      </c>
      <c r="S24" s="36">
        <f>I24/$I$19</f>
        <v>2.0453672166147635E-4</v>
      </c>
      <c r="T24" s="18">
        <f>J24/$J$19</f>
        <v>3.4032070501121009E-5</v>
      </c>
      <c r="U24" s="76">
        <f>K24/$K$19</f>
        <v>1.3315734446502E-5</v>
      </c>
      <c r="W24" s="141">
        <f t="shared" si="0"/>
        <v>-0.58835225879193187</v>
      </c>
      <c r="X24" s="102">
        <f t="shared" si="1"/>
        <v>-0.60872981718631014</v>
      </c>
    </row>
    <row r="25" spans="1:27" ht="20.100000000000001" customHeight="1" x14ac:dyDescent="0.25">
      <c r="A25" s="23"/>
      <c r="B25" t="s">
        <v>82</v>
      </c>
      <c r="C25" s="9">
        <f>C17</f>
        <v>0</v>
      </c>
      <c r="D25" s="10">
        <f t="shared" ref="D25:K25" si="9">D17</f>
        <v>0</v>
      </c>
      <c r="E25" s="10">
        <f t="shared" si="9"/>
        <v>0</v>
      </c>
      <c r="F25" s="10">
        <f t="shared" si="9"/>
        <v>0</v>
      </c>
      <c r="G25" s="10">
        <f t="shared" si="9"/>
        <v>0</v>
      </c>
      <c r="H25" s="10">
        <f t="shared" si="9"/>
        <v>11794</v>
      </c>
      <c r="I25" s="10">
        <f t="shared" si="9"/>
        <v>32228.473999999995</v>
      </c>
      <c r="J25" s="10">
        <f t="shared" si="9"/>
        <v>15925.277000000004</v>
      </c>
      <c r="K25" s="156">
        <f t="shared" si="9"/>
        <v>572.41399999999987</v>
      </c>
      <c r="L25" s="2"/>
      <c r="M25" s="75">
        <f>C25/$C$19</f>
        <v>0</v>
      </c>
      <c r="N25" s="17">
        <f>D25/$D$19</f>
        <v>0</v>
      </c>
      <c r="O25" s="17">
        <f>E25/$E$19</f>
        <v>0</v>
      </c>
      <c r="P25" s="17">
        <f>F25/$F$19</f>
        <v>0</v>
      </c>
      <c r="Q25" s="17">
        <f>G25/$G$19</f>
        <v>0</v>
      </c>
      <c r="R25" s="17">
        <f>H25/$H$19</f>
        <v>1.0020961261176294E-4</v>
      </c>
      <c r="S25" s="36">
        <f>I25/$I$19</f>
        <v>2.5811078921204249E-4</v>
      </c>
      <c r="T25" s="18">
        <f>J25/$J$19</f>
        <v>1.2842964537813377E-4</v>
      </c>
      <c r="U25" s="76">
        <f>K25/$K$19</f>
        <v>4.3877265312835292E-6</v>
      </c>
      <c r="W25" s="141">
        <f t="shared" si="0"/>
        <v>-0.96405626099941621</v>
      </c>
      <c r="X25" s="102">
        <f t="shared" si="1"/>
        <v>-0.96583556297796513</v>
      </c>
    </row>
    <row r="26" spans="1:27" ht="20.100000000000001" customHeight="1" thickBot="1" x14ac:dyDescent="0.3">
      <c r="A26" s="30"/>
      <c r="B26" s="24" t="s">
        <v>69</v>
      </c>
      <c r="C26" s="31">
        <f>C18</f>
        <v>0</v>
      </c>
      <c r="D26" s="32">
        <f t="shared" ref="D26:K26" si="10">D18</f>
        <v>24</v>
      </c>
      <c r="E26" s="32">
        <f t="shared" si="10"/>
        <v>29</v>
      </c>
      <c r="F26" s="32">
        <f t="shared" si="10"/>
        <v>22</v>
      </c>
      <c r="G26" s="32">
        <f t="shared" si="10"/>
        <v>0</v>
      </c>
      <c r="H26" s="32">
        <f t="shared" si="10"/>
        <v>0</v>
      </c>
      <c r="I26" s="32">
        <f t="shared" si="10"/>
        <v>0</v>
      </c>
      <c r="J26" s="32">
        <f t="shared" si="10"/>
        <v>0</v>
      </c>
      <c r="K26" s="157">
        <f t="shared" si="10"/>
        <v>0</v>
      </c>
      <c r="L26" s="2"/>
      <c r="M26" s="143">
        <f>C26/$C$19</f>
        <v>0</v>
      </c>
      <c r="N26" s="78">
        <f>D26/$D$19</f>
        <v>2.1359205121453245E-7</v>
      </c>
      <c r="O26" s="78">
        <f>E26/$E$19</f>
        <v>2.5194633758467003E-7</v>
      </c>
      <c r="P26" s="78">
        <f>F26/$F$19</f>
        <v>1.7656553800570798E-7</v>
      </c>
      <c r="Q26" s="78">
        <f>G26/$G$19</f>
        <v>0</v>
      </c>
      <c r="R26" s="78">
        <f>H26/$H$19</f>
        <v>0</v>
      </c>
      <c r="S26" s="78">
        <f>I26/$I$19</f>
        <v>0</v>
      </c>
      <c r="T26" s="92">
        <f>J26/$J$19</f>
        <v>0</v>
      </c>
      <c r="U26" s="217">
        <f>K26/$K$19</f>
        <v>0</v>
      </c>
      <c r="W26" s="107"/>
      <c r="X26" s="104"/>
    </row>
    <row r="27" spans="1:27" ht="20.100000000000001" customHeight="1" x14ac:dyDescent="0.25"/>
    <row r="28" spans="1:27" ht="19.5" customHeight="1" x14ac:dyDescent="0.25"/>
    <row r="29" spans="1:27" x14ac:dyDescent="0.25">
      <c r="A29" s="1" t="s">
        <v>22</v>
      </c>
      <c r="M29" s="1" t="s">
        <v>24</v>
      </c>
      <c r="W29" s="1" t="str">
        <f>W3</f>
        <v>VARIAÇÃO (JAN-DEZ)</v>
      </c>
    </row>
    <row r="30" spans="1:27" ht="15.75" thickBot="1" x14ac:dyDescent="0.3"/>
    <row r="31" spans="1:27" ht="24" customHeight="1" x14ac:dyDescent="0.25">
      <c r="A31" s="420" t="s">
        <v>78</v>
      </c>
      <c r="B31" s="445"/>
      <c r="C31" s="422">
        <v>2016</v>
      </c>
      <c r="D31" s="424">
        <v>2017</v>
      </c>
      <c r="E31" s="424">
        <v>2018</v>
      </c>
      <c r="F31" s="426">
        <v>2019</v>
      </c>
      <c r="G31" s="426">
        <v>2020</v>
      </c>
      <c r="H31" s="424">
        <v>2021</v>
      </c>
      <c r="I31" s="424">
        <v>2022</v>
      </c>
      <c r="J31" s="426">
        <v>2023</v>
      </c>
      <c r="K31" s="460">
        <v>2024</v>
      </c>
      <c r="M31" s="466">
        <v>2016</v>
      </c>
      <c r="N31" s="424">
        <v>2017</v>
      </c>
      <c r="O31" s="424">
        <v>2018</v>
      </c>
      <c r="P31" s="426">
        <v>2019</v>
      </c>
      <c r="Q31" s="426">
        <v>2020</v>
      </c>
      <c r="R31" s="424">
        <v>2021</v>
      </c>
      <c r="S31" s="424">
        <v>2022</v>
      </c>
      <c r="T31" s="426">
        <v>2023</v>
      </c>
      <c r="U31" s="457">
        <v>2024</v>
      </c>
      <c r="W31" s="477" t="s">
        <v>86</v>
      </c>
      <c r="X31" s="478"/>
    </row>
    <row r="32" spans="1:27" ht="20.25" customHeight="1" thickBot="1" x14ac:dyDescent="0.3">
      <c r="A32" s="421"/>
      <c r="B32" s="446"/>
      <c r="C32" s="453"/>
      <c r="D32" s="444"/>
      <c r="E32" s="444"/>
      <c r="F32" s="449"/>
      <c r="G32" s="449"/>
      <c r="H32" s="444"/>
      <c r="I32" s="444"/>
      <c r="J32" s="449"/>
      <c r="K32" s="461"/>
      <c r="M32" s="467"/>
      <c r="N32" s="444"/>
      <c r="O32" s="444"/>
      <c r="P32" s="449"/>
      <c r="Q32" s="449"/>
      <c r="R32" s="444"/>
      <c r="S32" s="444"/>
      <c r="T32" s="449"/>
      <c r="U32" s="458"/>
      <c r="W32" s="127" t="s">
        <v>1</v>
      </c>
      <c r="X32" s="37" t="s">
        <v>37</v>
      </c>
    </row>
    <row r="33" spans="1:24" ht="19.5" customHeight="1" thickBot="1" x14ac:dyDescent="0.3">
      <c r="A33" s="5" t="s">
        <v>36</v>
      </c>
      <c r="B33" s="6"/>
      <c r="C33" s="12">
        <f>SUM(C34:C37)</f>
        <v>251533440</v>
      </c>
      <c r="D33" s="13">
        <f>SUM(D34:D37)</f>
        <v>288451381</v>
      </c>
      <c r="E33" s="13">
        <f>SUM(E34:E37)</f>
        <v>313935902</v>
      </c>
      <c r="F33" s="13">
        <f>SUM(F34:F37)</f>
        <v>351270523</v>
      </c>
      <c r="G33" s="13">
        <f>SUM(G34:G37)</f>
        <v>187039707</v>
      </c>
      <c r="H33" s="13">
        <v>187635137</v>
      </c>
      <c r="I33" s="13">
        <v>310192923.5449999</v>
      </c>
      <c r="J33" s="13">
        <v>342401188.91100037</v>
      </c>
      <c r="K33" s="13">
        <v>490919302.92600077</v>
      </c>
      <c r="L33" s="1"/>
      <c r="M33" s="131">
        <f>C33/C45</f>
        <v>0.4818555329437525</v>
      </c>
      <c r="N33" s="20">
        <f>D33/D45</f>
        <v>0.49928544278146808</v>
      </c>
      <c r="O33" s="20">
        <f>E33/E45</f>
        <v>0.50362223801591022</v>
      </c>
      <c r="P33" s="20">
        <f>F33/F45</f>
        <v>0.51390179005711611</v>
      </c>
      <c r="Q33" s="20">
        <f>G33/G45</f>
        <v>0.3474977010661281</v>
      </c>
      <c r="R33" s="20">
        <f>H33/H45</f>
        <v>0.32355607042148976</v>
      </c>
      <c r="S33" s="234">
        <f>I33/I45</f>
        <v>0.43506484448525112</v>
      </c>
      <c r="T33" s="20">
        <f>J33/J45</f>
        <v>0.45377462502150973</v>
      </c>
      <c r="U33" s="215">
        <f>K33/K45</f>
        <v>0.53931399883291431</v>
      </c>
      <c r="V33" s="1"/>
      <c r="W33" s="62">
        <f>(K33-J33)/J33</f>
        <v>0.433754667988622</v>
      </c>
      <c r="X33" s="99">
        <f>(U33-T33)*100</f>
        <v>8.5539373811404591</v>
      </c>
    </row>
    <row r="34" spans="1:24" ht="19.5" customHeight="1" x14ac:dyDescent="0.25">
      <c r="A34" s="23"/>
      <c r="B34" s="140" t="s">
        <v>64</v>
      </c>
      <c r="C34" s="9">
        <v>17551103</v>
      </c>
      <c r="D34" s="10">
        <v>15849278</v>
      </c>
      <c r="E34" s="10">
        <v>14538908</v>
      </c>
      <c r="F34" s="34">
        <v>21296207</v>
      </c>
      <c r="G34" s="34">
        <v>11748828</v>
      </c>
      <c r="H34" s="34">
        <v>11631529</v>
      </c>
      <c r="I34" s="34">
        <v>17401796.864999995</v>
      </c>
      <c r="J34" s="280">
        <v>18467051.872000009</v>
      </c>
      <c r="K34" s="156">
        <v>20540476.901999995</v>
      </c>
      <c r="M34" s="75">
        <f>C34/$C$33</f>
        <v>6.977642018492651E-2</v>
      </c>
      <c r="N34" s="17">
        <f>D34/$D$33</f>
        <v>5.4946098524659169E-2</v>
      </c>
      <c r="O34" s="17">
        <f>E34/$E$33</f>
        <v>4.6311708560176086E-2</v>
      </c>
      <c r="P34" s="17">
        <f>F34/$F$33</f>
        <v>6.0626228520746103E-2</v>
      </c>
      <c r="Q34" s="17">
        <f>G34/$G$33</f>
        <v>6.2814619357802998E-2</v>
      </c>
      <c r="R34" s="17">
        <f>H34/$H$33</f>
        <v>6.1990143136144059E-2</v>
      </c>
      <c r="S34" s="36">
        <f>I34/$I$33</f>
        <v>5.6099915710925312E-2</v>
      </c>
      <c r="T34" s="17">
        <f>J34/$J$33</f>
        <v>5.3933959548254112E-2</v>
      </c>
      <c r="U34" s="76">
        <f>K34/$K$33</f>
        <v>4.1840841823846932E-2</v>
      </c>
      <c r="W34" s="141">
        <f t="shared" ref="W34:W52" si="11">(K34-J34)/J34</f>
        <v>0.11227699171321119</v>
      </c>
      <c r="X34" s="102">
        <f t="shared" ref="X34:X52" si="12">(U34-T34)*100</f>
        <v>-1.2093117724407181</v>
      </c>
    </row>
    <row r="35" spans="1:24" ht="19.5" customHeight="1" x14ac:dyDescent="0.25">
      <c r="A35" s="23"/>
      <c r="B35" s="140" t="s">
        <v>65</v>
      </c>
      <c r="C35" s="9">
        <v>0</v>
      </c>
      <c r="D35" s="10">
        <v>185230</v>
      </c>
      <c r="E35" s="10">
        <v>571795</v>
      </c>
      <c r="F35" s="34">
        <v>836837</v>
      </c>
      <c r="G35" s="34">
        <v>352125</v>
      </c>
      <c r="H35" s="34">
        <v>2152870</v>
      </c>
      <c r="I35" s="34">
        <v>2925856.6659999997</v>
      </c>
      <c r="J35" s="10">
        <v>2786956.3119999999</v>
      </c>
      <c r="K35" s="156">
        <v>3179537.0539999995</v>
      </c>
      <c r="M35" s="75">
        <f>C35/$C$33</f>
        <v>0</v>
      </c>
      <c r="N35" s="17">
        <f>D35/$D$33</f>
        <v>6.4215327851039131E-4</v>
      </c>
      <c r="O35" s="17">
        <f>E35/$E$33</f>
        <v>1.8213749888345042E-3</v>
      </c>
      <c r="P35" s="17">
        <f>F35/$F$33</f>
        <v>2.3823148975127642E-3</v>
      </c>
      <c r="Q35" s="17">
        <f>G35/$G$33</f>
        <v>1.8826216403343703E-3</v>
      </c>
      <c r="R35" s="17">
        <f>H35/$H$33</f>
        <v>1.1473703883084541E-2</v>
      </c>
      <c r="S35" s="36">
        <f>I35/$I$33</f>
        <v>9.4323772204801554E-3</v>
      </c>
      <c r="T35" s="17">
        <f>J35/$J$33</f>
        <v>8.1394469477861758E-3</v>
      </c>
      <c r="U35" s="76">
        <f>K35/$K$33</f>
        <v>6.4767000096536643E-3</v>
      </c>
      <c r="W35" s="141">
        <f t="shared" si="11"/>
        <v>0.14086361537482173</v>
      </c>
      <c r="X35" s="102">
        <f t="shared" si="12"/>
        <v>-0.16627469381325113</v>
      </c>
    </row>
    <row r="36" spans="1:24" ht="19.5" customHeight="1" x14ac:dyDescent="0.25">
      <c r="A36" s="23"/>
      <c r="B36" s="140" t="s">
        <v>66</v>
      </c>
      <c r="C36" s="9">
        <v>232469288</v>
      </c>
      <c r="D36" s="10">
        <v>270523923</v>
      </c>
      <c r="E36" s="10">
        <v>296614887</v>
      </c>
      <c r="F36" s="34">
        <v>326779777</v>
      </c>
      <c r="G36" s="34">
        <v>172858811</v>
      </c>
      <c r="H36" s="34">
        <v>172379523</v>
      </c>
      <c r="I36" s="34">
        <v>287807852.25499988</v>
      </c>
      <c r="J36" s="10">
        <v>319255514.69400036</v>
      </c>
      <c r="K36" s="156">
        <v>464925894.15300083</v>
      </c>
      <c r="M36" s="75">
        <f>C36/$C$33</f>
        <v>0.92420828021912316</v>
      </c>
      <c r="N36" s="17">
        <f>D36/$D$33</f>
        <v>0.93784929044940157</v>
      </c>
      <c r="O36" s="17">
        <f>E36/$E$33</f>
        <v>0.94482626902608924</v>
      </c>
      <c r="P36" s="17">
        <f>F36/$F$33</f>
        <v>0.930279529888137</v>
      </c>
      <c r="Q36" s="17">
        <f>G36/$G$33</f>
        <v>0.924182430418371</v>
      </c>
      <c r="R36" s="17">
        <f>H36/$H$33</f>
        <v>0.91869532410659316</v>
      </c>
      <c r="S36" s="36">
        <f>I36/$I$33</f>
        <v>0.92783500334509528</v>
      </c>
      <c r="T36" s="17">
        <f>J36/$J$33</f>
        <v>0.93240188712365657</v>
      </c>
      <c r="U36" s="76">
        <f>K36/$K$33</f>
        <v>0.94705156505748955</v>
      </c>
      <c r="W36" s="141">
        <f t="shared" si="11"/>
        <v>0.45628148224353288</v>
      </c>
      <c r="X36" s="102">
        <f t="shared" si="12"/>
        <v>1.4649677933832983</v>
      </c>
    </row>
    <row r="37" spans="1:24" ht="19.5" customHeight="1" thickBot="1" x14ac:dyDescent="0.3">
      <c r="A37" s="23"/>
      <c r="B37" t="s">
        <v>67</v>
      </c>
      <c r="C37" s="9">
        <v>1513049</v>
      </c>
      <c r="D37" s="10">
        <v>1892950</v>
      </c>
      <c r="E37" s="10">
        <v>2210312</v>
      </c>
      <c r="F37" s="34">
        <v>2357702</v>
      </c>
      <c r="G37" s="34">
        <v>2079943</v>
      </c>
      <c r="H37" s="34">
        <v>1471215</v>
      </c>
      <c r="I37" s="34">
        <v>2057417.7589999991</v>
      </c>
      <c r="J37" s="10">
        <v>1891666.0330000003</v>
      </c>
      <c r="K37" s="156">
        <v>2273394.8170000003</v>
      </c>
      <c r="M37" s="75">
        <f>C37/$C$33</f>
        <v>6.0152995959503438E-3</v>
      </c>
      <c r="N37" s="17">
        <f>D37/$D$33</f>
        <v>6.562457747428847E-3</v>
      </c>
      <c r="O37" s="17">
        <f>E37/$E$33</f>
        <v>7.0406474249001313E-3</v>
      </c>
      <c r="P37" s="17">
        <f>F37/$F$33</f>
        <v>6.7119266936041767E-3</v>
      </c>
      <c r="Q37" s="17">
        <f>G37/$G$33</f>
        <v>1.1120328583491632E-2</v>
      </c>
      <c r="R37" s="17">
        <f>H37/$H$33</f>
        <v>7.8408288741782951E-3</v>
      </c>
      <c r="S37" s="36">
        <f>I37/$I$33</f>
        <v>6.6327037234991219E-3</v>
      </c>
      <c r="T37" s="17">
        <f>J37/$J$33</f>
        <v>5.5247063803031864E-3</v>
      </c>
      <c r="U37" s="76">
        <f>K37/$K$33</f>
        <v>4.6308931090099804E-3</v>
      </c>
      <c r="W37" s="141">
        <f t="shared" si="11"/>
        <v>0.2017950194911598</v>
      </c>
      <c r="X37" s="102">
        <f t="shared" si="12"/>
        <v>-8.9381327129320606E-2</v>
      </c>
    </row>
    <row r="38" spans="1:24" ht="19.5" customHeight="1" thickBot="1" x14ac:dyDescent="0.3">
      <c r="A38" s="5" t="s">
        <v>35</v>
      </c>
      <c r="B38" s="6"/>
      <c r="C38" s="12">
        <f>SUM(C39:C44)</f>
        <v>270476629</v>
      </c>
      <c r="D38" s="13">
        <f>SUM(D39:D44)</f>
        <v>289277021</v>
      </c>
      <c r="E38" s="13">
        <f>SUM(E39:E44)</f>
        <v>309420015</v>
      </c>
      <c r="F38" s="13">
        <f>SUM(F39:F44)</f>
        <v>332265767</v>
      </c>
      <c r="G38" s="13">
        <f>SUM(G39:G44)</f>
        <v>351207615</v>
      </c>
      <c r="H38" s="13">
        <v>392280229</v>
      </c>
      <c r="I38" s="13">
        <v>402787974.53699982</v>
      </c>
      <c r="J38" s="13">
        <v>412161032.13600045</v>
      </c>
      <c r="K38" s="332">
        <v>419346894.48100036</v>
      </c>
      <c r="L38" s="1"/>
      <c r="M38" s="131">
        <f>C38/C45</f>
        <v>0.5181444670562475</v>
      </c>
      <c r="N38" s="20">
        <f>D38/D45</f>
        <v>0.50071455721853186</v>
      </c>
      <c r="O38" s="20">
        <f>E38/E45</f>
        <v>0.49637776198408973</v>
      </c>
      <c r="P38" s="20">
        <f>F38/F45</f>
        <v>0.48609820994288394</v>
      </c>
      <c r="Q38" s="20">
        <f>G38/G45</f>
        <v>0.6525022989338719</v>
      </c>
      <c r="R38" s="20">
        <f>H38/H45</f>
        <v>0.67644392957851029</v>
      </c>
      <c r="S38" s="20">
        <f>I38/I45</f>
        <v>0.56493515551474882</v>
      </c>
      <c r="T38" s="20">
        <f>J38/J45</f>
        <v>0.54622537497849022</v>
      </c>
      <c r="U38" s="215">
        <f>K38/K45</f>
        <v>0.46068600116708569</v>
      </c>
      <c r="V38" s="1"/>
      <c r="W38" s="62">
        <f t="shared" si="11"/>
        <v>1.7434599063767861E-2</v>
      </c>
      <c r="X38" s="99">
        <f t="shared" si="12"/>
        <v>-8.5539373811404538</v>
      </c>
    </row>
    <row r="39" spans="1:24" ht="19.5" customHeight="1" x14ac:dyDescent="0.25">
      <c r="A39" s="23"/>
      <c r="B39" t="s">
        <v>64</v>
      </c>
      <c r="C39" s="9">
        <v>17086626</v>
      </c>
      <c r="D39" s="10">
        <v>16108422</v>
      </c>
      <c r="E39" s="10">
        <v>16184808</v>
      </c>
      <c r="F39" s="34">
        <v>19120692</v>
      </c>
      <c r="G39" s="34">
        <v>20576507</v>
      </c>
      <c r="H39" s="34">
        <v>19983787</v>
      </c>
      <c r="I39" s="34">
        <v>18605490.778000005</v>
      </c>
      <c r="J39" s="10">
        <v>18255535.940000027</v>
      </c>
      <c r="K39" s="156">
        <v>18578937.259000022</v>
      </c>
      <c r="M39" s="75">
        <f>C39/$C$38</f>
        <v>6.3172282437755467E-2</v>
      </c>
      <c r="N39" s="17">
        <f>D39/$D$38</f>
        <v>5.568510745967617E-2</v>
      </c>
      <c r="O39" s="17">
        <f>E39/$E$38</f>
        <v>5.2306920093711455E-2</v>
      </c>
      <c r="P39" s="17">
        <f>F39/$F$38</f>
        <v>5.7546379732823935E-2</v>
      </c>
      <c r="Q39" s="17">
        <f>G39/$G$38</f>
        <v>5.8587872589266038E-2</v>
      </c>
      <c r="R39" s="17">
        <f>H39/$H$38</f>
        <v>5.0942631115880176E-2</v>
      </c>
      <c r="S39" s="36">
        <f>I39/$I$38</f>
        <v>4.619177322606715E-2</v>
      </c>
      <c r="T39" s="17">
        <f>J39/$J$38</f>
        <v>4.4292241421736982E-2</v>
      </c>
      <c r="U39" s="76">
        <f>K39/$K$38</f>
        <v>4.4304458918180425E-2</v>
      </c>
      <c r="W39" s="141">
        <f t="shared" si="11"/>
        <v>1.7715246490867694E-2</v>
      </c>
      <c r="X39" s="102">
        <f t="shared" si="12"/>
        <v>1.2217496443443776E-3</v>
      </c>
    </row>
    <row r="40" spans="1:24" ht="19.5" customHeight="1" x14ac:dyDescent="0.25">
      <c r="A40" s="23"/>
      <c r="B40" t="s">
        <v>66</v>
      </c>
      <c r="C40" s="9">
        <v>253050257</v>
      </c>
      <c r="D40" s="10">
        <v>272771335</v>
      </c>
      <c r="E40" s="10">
        <v>292878441</v>
      </c>
      <c r="F40" s="34">
        <v>312581989</v>
      </c>
      <c r="G40" s="34">
        <v>330014523</v>
      </c>
      <c r="H40" s="34">
        <v>371649235</v>
      </c>
      <c r="I40" s="34">
        <v>383508204.57399982</v>
      </c>
      <c r="J40" s="10">
        <v>393414808.17900038</v>
      </c>
      <c r="K40" s="156">
        <v>400354668.74500036</v>
      </c>
      <c r="M40" s="75">
        <f>C40/$C$38</f>
        <v>0.93557161642975073</v>
      </c>
      <c r="N40" s="17">
        <f>D40/$D$38</f>
        <v>0.9429415929998809</v>
      </c>
      <c r="O40" s="17">
        <f>E40/$E$38</f>
        <v>0.94654006464320029</v>
      </c>
      <c r="P40" s="17">
        <f>F40/$F$38</f>
        <v>0.94075893469940286</v>
      </c>
      <c r="Q40" s="17">
        <f>G40/$G$38</f>
        <v>0.9396565134272501</v>
      </c>
      <c r="R40" s="17">
        <f>H40/$H$38</f>
        <v>0.94740751005322776</v>
      </c>
      <c r="S40" s="36">
        <f>I40/$I$38</f>
        <v>0.95213419669452182</v>
      </c>
      <c r="T40" s="17">
        <f>J40/$J$38</f>
        <v>0.9545172335680332</v>
      </c>
      <c r="U40" s="76">
        <f>K40/$K$38</f>
        <v>0.95470998835103926</v>
      </c>
      <c r="W40" s="141">
        <f t="shared" si="11"/>
        <v>1.7640059351407045E-2</v>
      </c>
      <c r="X40" s="102">
        <f t="shared" si="12"/>
        <v>1.9275478300606608E-2</v>
      </c>
    </row>
    <row r="41" spans="1:24" ht="19.5" customHeight="1" x14ac:dyDescent="0.25">
      <c r="A41" s="23"/>
      <c r="B41" t="s">
        <v>67</v>
      </c>
      <c r="C41" s="9">
        <v>339746</v>
      </c>
      <c r="D41" s="10">
        <v>396848</v>
      </c>
      <c r="E41" s="10">
        <v>356312</v>
      </c>
      <c r="F41" s="34">
        <v>562831</v>
      </c>
      <c r="G41" s="34">
        <v>616585</v>
      </c>
      <c r="H41" s="34">
        <v>576778</v>
      </c>
      <c r="I41" s="34">
        <v>464053.06699999986</v>
      </c>
      <c r="J41" s="10">
        <v>420789.30900000007</v>
      </c>
      <c r="K41" s="156">
        <v>402259.92399999994</v>
      </c>
      <c r="M41" s="75">
        <f>C41/$C$38</f>
        <v>1.2561011324937802E-3</v>
      </c>
      <c r="N41" s="17">
        <f>D41/$D$38</f>
        <v>1.3718614725363892E-3</v>
      </c>
      <c r="O41" s="17">
        <f>E41/$E$38</f>
        <v>1.1515480018317497E-3</v>
      </c>
      <c r="P41" s="17">
        <f>F41/$F$38</f>
        <v>1.693918109836455E-3</v>
      </c>
      <c r="Q41" s="17">
        <f>G41/$G$38</f>
        <v>1.7556139834838148E-3</v>
      </c>
      <c r="R41" s="17">
        <f>H41/$H$38</f>
        <v>1.470321360498645E-3</v>
      </c>
      <c r="S41" s="36">
        <f>I41/$I$38</f>
        <v>1.1521025858168272E-3</v>
      </c>
      <c r="T41" s="17">
        <f>J41/$J$38</f>
        <v>1.0209342373277844E-3</v>
      </c>
      <c r="U41" s="76">
        <f>K41/$K$38</f>
        <v>9.5925337541333667E-4</v>
      </c>
      <c r="W41" s="141">
        <f t="shared" si="11"/>
        <v>-4.4034828365851195E-2</v>
      </c>
      <c r="X41" s="102">
        <f t="shared" si="12"/>
        <v>-6.1680861914447738E-3</v>
      </c>
    </row>
    <row r="42" spans="1:24" ht="19.5" customHeight="1" x14ac:dyDescent="0.25">
      <c r="A42" s="23"/>
      <c r="B42" t="s">
        <v>81</v>
      </c>
      <c r="C42" s="9">
        <v>0</v>
      </c>
      <c r="D42" s="10">
        <v>0</v>
      </c>
      <c r="E42" s="10">
        <v>0</v>
      </c>
      <c r="F42" s="34">
        <v>0</v>
      </c>
      <c r="G42" s="34">
        <v>0</v>
      </c>
      <c r="H42" s="34">
        <v>31630</v>
      </c>
      <c r="I42" s="34">
        <v>100819.151</v>
      </c>
      <c r="J42" s="10">
        <v>17454.620999999996</v>
      </c>
      <c r="K42" s="156">
        <v>8797.1910000000007</v>
      </c>
      <c r="M42" s="75">
        <f>C42/$C$38</f>
        <v>0</v>
      </c>
      <c r="N42" s="17">
        <f>D42/$D$38</f>
        <v>0</v>
      </c>
      <c r="O42" s="17">
        <f>E42/$E$38</f>
        <v>0</v>
      </c>
      <c r="P42" s="17">
        <f>F42/$F$38</f>
        <v>0</v>
      </c>
      <c r="Q42" s="17">
        <f>G42/$G$38</f>
        <v>0</v>
      </c>
      <c r="R42" s="17">
        <f>H42/$H$38</f>
        <v>8.0631134739140778E-5</v>
      </c>
      <c r="S42" s="36">
        <f>I42/$I$38</f>
        <v>2.5030327957504308E-4</v>
      </c>
      <c r="T42" s="17">
        <f>J42/$J$38</f>
        <v>4.2349032633052284E-5</v>
      </c>
      <c r="U42" s="76">
        <f>K42/$K$38</f>
        <v>2.0978314411718105E-5</v>
      </c>
      <c r="W42" s="141">
        <f t="shared" si="11"/>
        <v>-0.4959964470153776</v>
      </c>
      <c r="X42" s="102">
        <f t="shared" si="12"/>
        <v>-2.1370718221334177E-3</v>
      </c>
    </row>
    <row r="43" spans="1:24" ht="19.5" customHeight="1" x14ac:dyDescent="0.25">
      <c r="A43" s="23"/>
      <c r="B43" t="s">
        <v>82</v>
      </c>
      <c r="C43" s="9">
        <v>0</v>
      </c>
      <c r="D43" s="10">
        <v>0</v>
      </c>
      <c r="E43" s="10">
        <v>0</v>
      </c>
      <c r="F43" s="34">
        <v>0</v>
      </c>
      <c r="G43" s="34">
        <v>0</v>
      </c>
      <c r="H43" s="34">
        <v>38799</v>
      </c>
      <c r="I43" s="34">
        <v>109406.967</v>
      </c>
      <c r="J43" s="10">
        <v>52444.087000000007</v>
      </c>
      <c r="K43" s="156">
        <v>2231.3620000000001</v>
      </c>
      <c r="M43" s="75">
        <f>C43/$C$38</f>
        <v>0</v>
      </c>
      <c r="N43" s="17">
        <f>D43/$D$38</f>
        <v>0</v>
      </c>
      <c r="O43" s="17">
        <f>E43/$E$38</f>
        <v>0</v>
      </c>
      <c r="P43" s="17">
        <f>F43/$F$38</f>
        <v>0</v>
      </c>
      <c r="Q43" s="17">
        <f>G43/$G$38</f>
        <v>0</v>
      </c>
      <c r="R43" s="17">
        <f>H43/$H$38</f>
        <v>9.8906335654249856E-5</v>
      </c>
      <c r="S43" s="36">
        <f>I43/$I$38</f>
        <v>2.7162421401920469E-4</v>
      </c>
      <c r="T43" s="17">
        <f>J43/$J$38</f>
        <v>1.2724174026887403E-4</v>
      </c>
      <c r="U43" s="76">
        <f>K43/$K$38</f>
        <v>5.3210409552731241E-6</v>
      </c>
      <c r="W43" s="141">
        <f t="shared" si="11"/>
        <v>-0.95745255323064349</v>
      </c>
      <c r="X43" s="102">
        <f t="shared" si="12"/>
        <v>-1.2192069931360091E-2</v>
      </c>
    </row>
    <row r="44" spans="1:24" ht="19.5" customHeight="1" thickBot="1" x14ac:dyDescent="0.3">
      <c r="A44" s="23"/>
      <c r="B44" t="s">
        <v>69</v>
      </c>
      <c r="C44" s="9">
        <v>0</v>
      </c>
      <c r="D44" s="10">
        <v>416</v>
      </c>
      <c r="E44" s="10">
        <v>454</v>
      </c>
      <c r="F44" s="34">
        <v>255</v>
      </c>
      <c r="G44" s="34">
        <v>0</v>
      </c>
      <c r="H44" s="34">
        <v>0</v>
      </c>
      <c r="I44" s="34">
        <v>0</v>
      </c>
      <c r="J44" s="32">
        <v>0</v>
      </c>
      <c r="K44" s="156"/>
      <c r="M44" s="75">
        <f>C44/$C$38</f>
        <v>0</v>
      </c>
      <c r="N44" s="17">
        <f>D44/$D$38</f>
        <v>1.4380679065413909E-6</v>
      </c>
      <c r="O44" s="17">
        <f>E44/$E$38</f>
        <v>1.4672612565156783E-6</v>
      </c>
      <c r="P44" s="17">
        <f>F44/$F$38</f>
        <v>7.6745793676662458E-7</v>
      </c>
      <c r="Q44" s="17">
        <f>G44/$G$38</f>
        <v>0</v>
      </c>
      <c r="R44" s="17">
        <f>H44/$H$38</f>
        <v>0</v>
      </c>
      <c r="S44" s="36">
        <f>I44/$I$38</f>
        <v>0</v>
      </c>
      <c r="T44" s="17">
        <f>J44/$J$38</f>
        <v>0</v>
      </c>
      <c r="U44" s="76">
        <f>K44/$K$38</f>
        <v>0</v>
      </c>
      <c r="W44" s="141"/>
      <c r="X44" s="102">
        <f t="shared" si="12"/>
        <v>0</v>
      </c>
    </row>
    <row r="45" spans="1:24" ht="19.5" customHeight="1" thickBot="1" x14ac:dyDescent="0.3">
      <c r="A45" s="72" t="s">
        <v>20</v>
      </c>
      <c r="B45" s="98"/>
      <c r="C45" s="139">
        <f t="shared" ref="C45:K45" si="13">C33+C38</f>
        <v>522010069</v>
      </c>
      <c r="D45" s="82">
        <f t="shared" si="13"/>
        <v>577728402</v>
      </c>
      <c r="E45" s="82">
        <f t="shared" si="13"/>
        <v>623355917</v>
      </c>
      <c r="F45" s="82">
        <f t="shared" si="13"/>
        <v>683536290</v>
      </c>
      <c r="G45" s="82">
        <f t="shared" si="13"/>
        <v>538247322</v>
      </c>
      <c r="H45" s="82">
        <f t="shared" si="13"/>
        <v>579915366</v>
      </c>
      <c r="I45" s="82">
        <f t="shared" si="13"/>
        <v>712980898.08199978</v>
      </c>
      <c r="J45" s="82">
        <f t="shared" si="13"/>
        <v>754562221.04700089</v>
      </c>
      <c r="K45" s="82">
        <f t="shared" si="13"/>
        <v>910266197.40700114</v>
      </c>
      <c r="M45" s="142">
        <f t="shared" ref="M45:U45" si="14">M33+M38</f>
        <v>1</v>
      </c>
      <c r="N45" s="145">
        <f t="shared" si="14"/>
        <v>1</v>
      </c>
      <c r="O45" s="145">
        <f t="shared" si="14"/>
        <v>1</v>
      </c>
      <c r="P45" s="145">
        <f t="shared" si="14"/>
        <v>1</v>
      </c>
      <c r="Q45" s="145">
        <f t="shared" si="14"/>
        <v>1</v>
      </c>
      <c r="R45" s="145">
        <f t="shared" si="14"/>
        <v>1</v>
      </c>
      <c r="S45" s="145">
        <f t="shared" si="14"/>
        <v>1</v>
      </c>
      <c r="T45" s="145">
        <f t="shared" si="14"/>
        <v>1</v>
      </c>
      <c r="U45" s="168">
        <f t="shared" si="14"/>
        <v>1</v>
      </c>
      <c r="W45" s="218">
        <f t="shared" si="11"/>
        <v>0.20635008222907256</v>
      </c>
      <c r="X45" s="151">
        <f t="shared" si="12"/>
        <v>0</v>
      </c>
    </row>
    <row r="46" spans="1:24" ht="19.5" customHeight="1" x14ac:dyDescent="0.25">
      <c r="A46" s="23"/>
      <c r="B46" t="s">
        <v>64</v>
      </c>
      <c r="C46" s="74">
        <f>C34+C39</f>
        <v>34637729</v>
      </c>
      <c r="D46" s="280">
        <f t="shared" ref="D46:K46" si="15">D34+D39</f>
        <v>31957700</v>
      </c>
      <c r="E46" s="280">
        <f t="shared" si="15"/>
        <v>30723716</v>
      </c>
      <c r="F46" s="280">
        <f t="shared" si="15"/>
        <v>40416899</v>
      </c>
      <c r="G46" s="280">
        <f t="shared" si="15"/>
        <v>32325335</v>
      </c>
      <c r="H46" s="280">
        <f t="shared" si="15"/>
        <v>31615316</v>
      </c>
      <c r="I46" s="280">
        <f t="shared" si="15"/>
        <v>36007287.642999999</v>
      </c>
      <c r="J46" s="365">
        <f t="shared" si="15"/>
        <v>36722587.812000036</v>
      </c>
      <c r="K46" s="227">
        <f t="shared" si="15"/>
        <v>39119414.161000013</v>
      </c>
      <c r="L46" s="2"/>
      <c r="M46" s="75">
        <f>C46/$C$45</f>
        <v>6.6354522751552514E-2</v>
      </c>
      <c r="N46" s="17">
        <f>D46/$D$45</f>
        <v>5.5316131056336745E-2</v>
      </c>
      <c r="O46" s="17">
        <f>E46/$E$45</f>
        <v>4.9287598243813575E-2</v>
      </c>
      <c r="P46" s="17">
        <f>F46/$F$45</f>
        <v>5.9129119538042375E-2</v>
      </c>
      <c r="Q46" s="17">
        <f>G46/$G$45</f>
        <v>6.0056657374321316E-2</v>
      </c>
      <c r="R46" s="17">
        <f>H46/$H$45</f>
        <v>5.4517120693090927E-2</v>
      </c>
      <c r="S46" s="36">
        <f>I46/$I$45</f>
        <v>5.0502457695379671E-2</v>
      </c>
      <c r="T46" s="17">
        <f>J46/$J$45</f>
        <v>4.8667408449160385E-2</v>
      </c>
      <c r="U46" s="76">
        <f>K46/$K$45</f>
        <v>4.29757957314423E-2</v>
      </c>
      <c r="W46" s="105">
        <f t="shared" si="11"/>
        <v>6.5268448979424951E-2</v>
      </c>
      <c r="X46" s="106">
        <f t="shared" si="12"/>
        <v>-0.56916127177180853</v>
      </c>
    </row>
    <row r="47" spans="1:24" ht="19.5" customHeight="1" x14ac:dyDescent="0.25">
      <c r="A47" s="23"/>
      <c r="B47" t="s">
        <v>65</v>
      </c>
      <c r="C47" s="74">
        <f>C35</f>
        <v>0</v>
      </c>
      <c r="D47" s="10">
        <f t="shared" ref="D47:K47" si="16">D35</f>
        <v>185230</v>
      </c>
      <c r="E47" s="10">
        <f t="shared" si="16"/>
        <v>571795</v>
      </c>
      <c r="F47" s="10">
        <f t="shared" si="16"/>
        <v>836837</v>
      </c>
      <c r="G47" s="10">
        <f t="shared" si="16"/>
        <v>352125</v>
      </c>
      <c r="H47" s="10">
        <f t="shared" si="16"/>
        <v>2152870</v>
      </c>
      <c r="I47" s="10">
        <f t="shared" si="16"/>
        <v>2925856.6659999997</v>
      </c>
      <c r="J47" s="34">
        <f t="shared" si="16"/>
        <v>2786956.3119999999</v>
      </c>
      <c r="K47" s="11">
        <f t="shared" si="16"/>
        <v>3179537.0539999995</v>
      </c>
      <c r="L47" s="2"/>
      <c r="M47" s="75">
        <f>C47/$C$45</f>
        <v>0</v>
      </c>
      <c r="N47" s="17">
        <f>D47/$D$45</f>
        <v>3.2061778399463211E-4</v>
      </c>
      <c r="O47" s="17">
        <f>E47/$E$45</f>
        <v>9.172849481430365E-4</v>
      </c>
      <c r="P47" s="17">
        <f>F47/$F$45</f>
        <v>1.2242758903115445E-3</v>
      </c>
      <c r="Q47" s="17">
        <f>G47/$G$45</f>
        <v>6.5420669199353675E-4</v>
      </c>
      <c r="R47" s="17">
        <f>H47/$H$45</f>
        <v>3.7123865415906224E-3</v>
      </c>
      <c r="S47" s="36">
        <f>I47/$I$45</f>
        <v>4.1036957285544243E-3</v>
      </c>
      <c r="T47" s="17">
        <f>J47/$J$45</f>
        <v>3.6934744866141439E-3</v>
      </c>
      <c r="U47" s="76">
        <f>K47/$K$45</f>
        <v>3.4929749814474925E-3</v>
      </c>
      <c r="W47" s="141">
        <f t="shared" si="11"/>
        <v>0.14086361537482173</v>
      </c>
      <c r="X47" s="102">
        <f t="shared" si="12"/>
        <v>-2.0049950516665138E-2</v>
      </c>
    </row>
    <row r="48" spans="1:24" ht="19.5" customHeight="1" x14ac:dyDescent="0.25">
      <c r="A48" s="23"/>
      <c r="B48" t="s">
        <v>66</v>
      </c>
      <c r="C48" s="74">
        <f>C36+C40</f>
        <v>485519545</v>
      </c>
      <c r="D48" s="10">
        <f t="shared" ref="D48:K48" si="17">D36+D40</f>
        <v>543295258</v>
      </c>
      <c r="E48" s="10">
        <f t="shared" si="17"/>
        <v>589493328</v>
      </c>
      <c r="F48" s="10">
        <f t="shared" si="17"/>
        <v>639361766</v>
      </c>
      <c r="G48" s="10">
        <f t="shared" si="17"/>
        <v>502873334</v>
      </c>
      <c r="H48" s="10">
        <f t="shared" si="17"/>
        <v>544028758</v>
      </c>
      <c r="I48" s="10">
        <f t="shared" si="17"/>
        <v>671316056.82899976</v>
      </c>
      <c r="J48" s="34">
        <f t="shared" si="17"/>
        <v>712670322.87300074</v>
      </c>
      <c r="K48" s="11">
        <f t="shared" si="17"/>
        <v>865280562.89800119</v>
      </c>
      <c r="L48" s="2"/>
      <c r="M48" s="75">
        <f>C48/$C$45</f>
        <v>0.93009613000395974</v>
      </c>
      <c r="N48" s="17">
        <f>D48/$D$45</f>
        <v>0.94039908046618759</v>
      </c>
      <c r="O48" s="17">
        <f>E48/$E$45</f>
        <v>0.94567695905900895</v>
      </c>
      <c r="P48" s="17">
        <f>F48/$F$45</f>
        <v>0.93537354980816012</v>
      </c>
      <c r="Q48" s="17">
        <f>G48/$G$45</f>
        <v>0.93427930515555824</v>
      </c>
      <c r="R48" s="17">
        <f>H48/$H$45</f>
        <v>0.9381175079951235</v>
      </c>
      <c r="S48" s="36">
        <f>I48/$I$45</f>
        <v>0.94156247191883646</v>
      </c>
      <c r="T48" s="17">
        <f>J48/$J$45</f>
        <v>0.94448185052801537</v>
      </c>
      <c r="U48" s="76">
        <f>K48/$K$45</f>
        <v>0.95057969345983984</v>
      </c>
      <c r="W48" s="141">
        <f t="shared" si="11"/>
        <v>0.21413862079983917</v>
      </c>
      <c r="X48" s="102">
        <f t="shared" si="12"/>
        <v>0.60978429318244709</v>
      </c>
    </row>
    <row r="49" spans="1:24" ht="19.5" customHeight="1" x14ac:dyDescent="0.25">
      <c r="A49" s="23"/>
      <c r="B49" t="s">
        <v>67</v>
      </c>
      <c r="C49" s="74">
        <f>C37+C41</f>
        <v>1852795</v>
      </c>
      <c r="D49" s="10">
        <f t="shared" ref="D49:K49" si="18">D37+D41</f>
        <v>2289798</v>
      </c>
      <c r="E49" s="10">
        <f t="shared" si="18"/>
        <v>2566624</v>
      </c>
      <c r="F49" s="10">
        <f t="shared" si="18"/>
        <v>2920533</v>
      </c>
      <c r="G49" s="10">
        <f t="shared" si="18"/>
        <v>2696528</v>
      </c>
      <c r="H49" s="10">
        <f t="shared" si="18"/>
        <v>2047993</v>
      </c>
      <c r="I49" s="10">
        <f t="shared" si="18"/>
        <v>2521470.825999999</v>
      </c>
      <c r="J49" s="34">
        <f t="shared" si="18"/>
        <v>2312455.3420000002</v>
      </c>
      <c r="K49" s="11">
        <f t="shared" si="18"/>
        <v>2675654.7410000004</v>
      </c>
      <c r="L49" s="2"/>
      <c r="M49" s="75">
        <f>C49/$C$45</f>
        <v>3.5493472444877304E-3</v>
      </c>
      <c r="N49" s="17">
        <f>D49/$D$45</f>
        <v>3.9634506319459091E-3</v>
      </c>
      <c r="O49" s="17">
        <f>E49/$E$45</f>
        <v>4.1174294331756539E-3</v>
      </c>
      <c r="P49" s="17">
        <f>F49/$F$45</f>
        <v>4.2726817035566612E-3</v>
      </c>
      <c r="Q49" s="17">
        <f>G49/$G$45</f>
        <v>5.0098307781269369E-3</v>
      </c>
      <c r="R49" s="17">
        <f>H49/$H$45</f>
        <v>3.5315377382154072E-3</v>
      </c>
      <c r="S49" s="36">
        <f>I49/$I$45</f>
        <v>3.5365194674682647E-3</v>
      </c>
      <c r="T49" s="17">
        <f>J49/$J$45</f>
        <v>3.0646317526887685E-3</v>
      </c>
      <c r="U49" s="76">
        <f>K49/$K$45</f>
        <v>2.9394200824131591E-3</v>
      </c>
      <c r="W49" s="141">
        <f t="shared" si="11"/>
        <v>0.15706223268548647</v>
      </c>
      <c r="X49" s="102">
        <f t="shared" si="12"/>
        <v>-1.2521167027560939E-2</v>
      </c>
    </row>
    <row r="50" spans="1:24" ht="19.5" customHeight="1" x14ac:dyDescent="0.25">
      <c r="A50" s="23"/>
      <c r="B50" t="s">
        <v>81</v>
      </c>
      <c r="C50" s="74">
        <f>C42</f>
        <v>0</v>
      </c>
      <c r="D50" s="10">
        <f t="shared" ref="D50:K50" si="19">D42</f>
        <v>0</v>
      </c>
      <c r="E50" s="10">
        <f t="shared" si="19"/>
        <v>0</v>
      </c>
      <c r="F50" s="10">
        <f t="shared" si="19"/>
        <v>0</v>
      </c>
      <c r="G50" s="10">
        <f t="shared" si="19"/>
        <v>0</v>
      </c>
      <c r="H50" s="10">
        <f t="shared" si="19"/>
        <v>31630</v>
      </c>
      <c r="I50" s="10">
        <f t="shared" si="19"/>
        <v>100819.151</v>
      </c>
      <c r="J50" s="34">
        <f t="shared" si="19"/>
        <v>17454.620999999996</v>
      </c>
      <c r="K50" s="11">
        <f t="shared" si="19"/>
        <v>8797.1910000000007</v>
      </c>
      <c r="L50" s="2"/>
      <c r="M50" s="75">
        <f>C50/$C$45</f>
        <v>0</v>
      </c>
      <c r="N50" s="17">
        <f>D50/$D$45</f>
        <v>0</v>
      </c>
      <c r="O50" s="17">
        <f>E50/$E$45</f>
        <v>0</v>
      </c>
      <c r="P50" s="17">
        <f>F50/$F$45</f>
        <v>0</v>
      </c>
      <c r="Q50" s="17">
        <f>G50/$G$45</f>
        <v>0</v>
      </c>
      <c r="R50" s="17">
        <f>H50/$H$45</f>
        <v>5.4542441629318714E-5</v>
      </c>
      <c r="S50" s="36">
        <f>I50/$I$45</f>
        <v>1.4140512217257861E-4</v>
      </c>
      <c r="T50" s="17">
        <f>J50/$J$45</f>
        <v>2.3132116229965304E-5</v>
      </c>
      <c r="U50" s="76">
        <f>K50/$K$45</f>
        <v>9.6644157775602565E-6</v>
      </c>
      <c r="W50" s="141">
        <f t="shared" si="11"/>
        <v>-0.4959964470153776</v>
      </c>
      <c r="X50" s="102">
        <f t="shared" si="12"/>
        <v>-1.3467700452405047E-3</v>
      </c>
    </row>
    <row r="51" spans="1:24" ht="19.5" customHeight="1" x14ac:dyDescent="0.25">
      <c r="A51" s="23"/>
      <c r="B51" t="s">
        <v>82</v>
      </c>
      <c r="C51" s="74">
        <f>C43</f>
        <v>0</v>
      </c>
      <c r="D51" s="10">
        <f t="shared" ref="D51:K51" si="20">D43</f>
        <v>0</v>
      </c>
      <c r="E51" s="10">
        <f t="shared" si="20"/>
        <v>0</v>
      </c>
      <c r="F51" s="10">
        <f t="shared" si="20"/>
        <v>0</v>
      </c>
      <c r="G51" s="10">
        <f t="shared" si="20"/>
        <v>0</v>
      </c>
      <c r="H51" s="10">
        <f t="shared" si="20"/>
        <v>38799</v>
      </c>
      <c r="I51" s="10">
        <f t="shared" si="20"/>
        <v>109406.967</v>
      </c>
      <c r="J51" s="34">
        <f t="shared" si="20"/>
        <v>52444.087000000007</v>
      </c>
      <c r="K51" s="11">
        <f t="shared" si="20"/>
        <v>2231.3620000000001</v>
      </c>
      <c r="L51" s="2"/>
      <c r="M51" s="75">
        <f>C51/$C$45</f>
        <v>0</v>
      </c>
      <c r="N51" s="17">
        <f>D51/$D$45</f>
        <v>0</v>
      </c>
      <c r="O51" s="17">
        <f>E51/$E$45</f>
        <v>0</v>
      </c>
      <c r="P51" s="17">
        <f>F51/$F$45</f>
        <v>0</v>
      </c>
      <c r="Q51" s="17">
        <f>G51/$G$45</f>
        <v>0</v>
      </c>
      <c r="R51" s="17">
        <f>H51/$H$45</f>
        <v>6.6904590350171886E-5</v>
      </c>
      <c r="S51" s="36">
        <f>I51/$I$45</f>
        <v>1.5345006758851081E-4</v>
      </c>
      <c r="T51" s="17">
        <f>J51/$J$45</f>
        <v>6.9502667291281367E-5</v>
      </c>
      <c r="U51" s="76">
        <f>K51/$K$45</f>
        <v>2.4513290797310651E-6</v>
      </c>
      <c r="W51" s="141">
        <f t="shared" si="11"/>
        <v>-0.95745255323064349</v>
      </c>
      <c r="X51" s="102">
        <f t="shared" si="12"/>
        <v>-6.7051338211550297E-3</v>
      </c>
    </row>
    <row r="52" spans="1:24" ht="19.5" customHeight="1" thickBot="1" x14ac:dyDescent="0.3">
      <c r="A52" s="30"/>
      <c r="B52" s="24" t="s">
        <v>69</v>
      </c>
      <c r="C52" s="198">
        <f>C44</f>
        <v>0</v>
      </c>
      <c r="D52" s="32">
        <f t="shared" ref="D52:K52" si="21">D44</f>
        <v>416</v>
      </c>
      <c r="E52" s="32">
        <f t="shared" si="21"/>
        <v>454</v>
      </c>
      <c r="F52" s="32">
        <f t="shared" si="21"/>
        <v>255</v>
      </c>
      <c r="G52" s="32">
        <f t="shared" si="21"/>
        <v>0</v>
      </c>
      <c r="H52" s="32">
        <f t="shared" si="21"/>
        <v>0</v>
      </c>
      <c r="I52" s="32">
        <f t="shared" si="21"/>
        <v>0</v>
      </c>
      <c r="J52" s="42">
        <f t="shared" si="21"/>
        <v>0</v>
      </c>
      <c r="K52" s="41">
        <f t="shared" si="21"/>
        <v>0</v>
      </c>
      <c r="L52" s="2"/>
      <c r="M52" s="143">
        <f>C52/$C$45</f>
        <v>0</v>
      </c>
      <c r="N52" s="78">
        <f>D52/$D$45</f>
        <v>7.2006153507405367E-7</v>
      </c>
      <c r="O52" s="78">
        <f>E52/$E$45</f>
        <v>7.2831585875521575E-7</v>
      </c>
      <c r="P52" s="78">
        <f>F52/$F$45</f>
        <v>3.7305992926871521E-7</v>
      </c>
      <c r="Q52" s="78">
        <f>G52/$G$45</f>
        <v>0</v>
      </c>
      <c r="R52" s="78">
        <f>H52/$H$45</f>
        <v>0</v>
      </c>
      <c r="S52" s="78">
        <f>I52/$I$45</f>
        <v>0</v>
      </c>
      <c r="T52" s="78">
        <f>J52/$J$45</f>
        <v>0</v>
      </c>
      <c r="U52" s="217">
        <f>K52/$K$45</f>
        <v>0</v>
      </c>
      <c r="W52" s="107"/>
      <c r="X52" s="104">
        <f t="shared" si="12"/>
        <v>0</v>
      </c>
    </row>
    <row r="53" spans="1:24" ht="19.5" customHeight="1" x14ac:dyDescent="0.25"/>
    <row r="54" spans="1:24" ht="19.5" customHeight="1" x14ac:dyDescent="0.25"/>
    <row r="55" spans="1:24" x14ac:dyDescent="0.25">
      <c r="A55" s="1" t="s">
        <v>26</v>
      </c>
      <c r="M55" s="1" t="str">
        <f>W3</f>
        <v>VARIAÇÃO (JAN-DEZ)</v>
      </c>
    </row>
    <row r="56" spans="1:24" ht="15.75" thickBot="1" x14ac:dyDescent="0.3"/>
    <row r="57" spans="1:24" ht="24" customHeight="1" x14ac:dyDescent="0.25">
      <c r="A57" s="420" t="s">
        <v>78</v>
      </c>
      <c r="B57" s="445"/>
      <c r="C57" s="422">
        <v>2016</v>
      </c>
      <c r="D57" s="424">
        <v>2017</v>
      </c>
      <c r="E57" s="424">
        <v>2018</v>
      </c>
      <c r="F57" s="426">
        <v>2019</v>
      </c>
      <c r="G57" s="426">
        <v>2020</v>
      </c>
      <c r="H57" s="424">
        <v>2021</v>
      </c>
      <c r="I57" s="424">
        <v>2022</v>
      </c>
      <c r="J57" s="426">
        <v>2023</v>
      </c>
      <c r="K57" s="457">
        <v>2024</v>
      </c>
      <c r="M57" s="434" t="s">
        <v>89</v>
      </c>
    </row>
    <row r="58" spans="1:24" ht="20.25" customHeight="1" thickBot="1" x14ac:dyDescent="0.3">
      <c r="A58" s="421"/>
      <c r="B58" s="446"/>
      <c r="C58" s="453"/>
      <c r="D58" s="444"/>
      <c r="E58" s="444"/>
      <c r="F58" s="449"/>
      <c r="G58" s="449"/>
      <c r="H58" s="444"/>
      <c r="I58" s="444"/>
      <c r="J58" s="449"/>
      <c r="K58" s="458"/>
      <c r="M58" s="435"/>
    </row>
    <row r="59" spans="1:24" ht="20.100000000000001" customHeight="1" thickBot="1" x14ac:dyDescent="0.3">
      <c r="A59" s="5" t="s">
        <v>36</v>
      </c>
      <c r="B59" s="6"/>
      <c r="C59" s="111">
        <f>C33/C7</f>
        <v>9.8494977541431705</v>
      </c>
      <c r="D59" s="130">
        <f t="shared" ref="D59:K59" si="22">D33/D7</f>
        <v>10.411404658338641</v>
      </c>
      <c r="E59" s="130">
        <f t="shared" si="22"/>
        <v>10.813566770358026</v>
      </c>
      <c r="F59" s="130">
        <f t="shared" si="22"/>
        <v>10.404073354368721</v>
      </c>
      <c r="G59" s="130">
        <f t="shared" si="22"/>
        <v>10.469578868030986</v>
      </c>
      <c r="H59" s="130">
        <f t="shared" si="22"/>
        <v>10.653550547848225</v>
      </c>
      <c r="I59" s="130">
        <f t="shared" si="22"/>
        <v>11.36176245750775</v>
      </c>
      <c r="J59" s="130">
        <f t="shared" si="22"/>
        <v>12.127189213779811</v>
      </c>
      <c r="K59" s="318">
        <f t="shared" si="22"/>
        <v>13.609970246196058</v>
      </c>
      <c r="M59" s="22">
        <f>(K59-J59)/J59</f>
        <v>0.12226914302049489</v>
      </c>
    </row>
    <row r="60" spans="1:24" ht="20.100000000000001" customHeight="1" x14ac:dyDescent="0.25">
      <c r="A60" s="23"/>
      <c r="B60" s="140" t="s">
        <v>64</v>
      </c>
      <c r="C60" s="222">
        <f t="shared" ref="C60:K60" si="23">C34/C8</f>
        <v>3.6930183614591785</v>
      </c>
      <c r="D60" s="223">
        <f t="shared" si="23"/>
        <v>3.846178374708126</v>
      </c>
      <c r="E60" s="223">
        <f t="shared" si="23"/>
        <v>3.5479555383865642</v>
      </c>
      <c r="F60" s="321">
        <f t="shared" si="23"/>
        <v>3.4738775786512592</v>
      </c>
      <c r="G60" s="321">
        <f t="shared" si="23"/>
        <v>3.5189680817224835</v>
      </c>
      <c r="H60" s="321">
        <f t="shared" si="23"/>
        <v>3.5706787879829758</v>
      </c>
      <c r="I60" s="321">
        <f t="shared" si="23"/>
        <v>3.6958846011505062</v>
      </c>
      <c r="J60" s="283">
        <f t="shared" si="23"/>
        <v>3.9587230918429652</v>
      </c>
      <c r="K60" s="294">
        <f t="shared" si="23"/>
        <v>4.2760705751776849</v>
      </c>
      <c r="M60" s="29">
        <f t="shared" ref="M60:M78" si="24">(K60-J60)/J60</f>
        <v>8.0164102406814208E-2</v>
      </c>
    </row>
    <row r="61" spans="1:24" ht="20.100000000000001" customHeight="1" x14ac:dyDescent="0.25">
      <c r="A61" s="23"/>
      <c r="B61" s="140" t="s">
        <v>65</v>
      </c>
      <c r="C61" s="222"/>
      <c r="D61" s="223">
        <f t="shared" ref="D61:K61" si="25">D35/D9</f>
        <v>7.166679563568831</v>
      </c>
      <c r="E61" s="223">
        <f t="shared" si="25"/>
        <v>7.166698000877358</v>
      </c>
      <c r="F61" s="321">
        <f t="shared" si="25"/>
        <v>7.1667251877670921</v>
      </c>
      <c r="G61" s="321">
        <f t="shared" si="25"/>
        <v>7.1666259616558801</v>
      </c>
      <c r="H61" s="321">
        <f t="shared" si="25"/>
        <v>7.8392796020770064</v>
      </c>
      <c r="I61" s="321">
        <f t="shared" si="25"/>
        <v>9.4818286079214609</v>
      </c>
      <c r="J61" s="223">
        <f t="shared" si="25"/>
        <v>9.6753903626421618</v>
      </c>
      <c r="K61" s="294">
        <f t="shared" si="25"/>
        <v>9.6753464868716605</v>
      </c>
      <c r="M61" s="29">
        <f t="shared" si="24"/>
        <v>-4.5347803919782408E-6</v>
      </c>
    </row>
    <row r="62" spans="1:24" ht="20.100000000000001" customHeight="1" x14ac:dyDescent="0.25">
      <c r="A62" s="23"/>
      <c r="B62" s="140" t="s">
        <v>66</v>
      </c>
      <c r="C62" s="222">
        <f t="shared" ref="C62:K62" si="26">C36/C10</f>
        <v>11.43769394680076</v>
      </c>
      <c r="D62" s="223">
        <f t="shared" si="26"/>
        <v>11.792197185065676</v>
      </c>
      <c r="E62" s="223">
        <f t="shared" si="26"/>
        <v>12.280357291607496</v>
      </c>
      <c r="F62" s="321">
        <f t="shared" si="26"/>
        <v>12.214009910256605</v>
      </c>
      <c r="G62" s="321">
        <f t="shared" si="26"/>
        <v>12.424023869009668</v>
      </c>
      <c r="H62" s="321">
        <f t="shared" si="26"/>
        <v>12.626207341385669</v>
      </c>
      <c r="I62" s="321">
        <f t="shared" si="26"/>
        <v>13.278247377922492</v>
      </c>
      <c r="J62" s="223">
        <f t="shared" si="26"/>
        <v>14.078195708753812</v>
      </c>
      <c r="K62" s="294">
        <f t="shared" si="26"/>
        <v>15.34271737068433</v>
      </c>
      <c r="M62" s="29">
        <f t="shared" si="24"/>
        <v>8.9821287336149122E-2</v>
      </c>
    </row>
    <row r="63" spans="1:24" ht="20.100000000000001" customHeight="1" thickBot="1" x14ac:dyDescent="0.3">
      <c r="A63" s="23"/>
      <c r="B63" t="s">
        <v>67</v>
      </c>
      <c r="C63" s="222">
        <f t="shared" ref="C63:K63" si="27">C37/C11</f>
        <v>3.2867790174304434</v>
      </c>
      <c r="D63" s="223">
        <f t="shared" si="27"/>
        <v>3.0641662754746912</v>
      </c>
      <c r="E63" s="223">
        <f t="shared" si="27"/>
        <v>3.1555419770605919</v>
      </c>
      <c r="F63" s="321">
        <f t="shared" si="27"/>
        <v>3.0976256418072028</v>
      </c>
      <c r="G63" s="321">
        <f t="shared" si="27"/>
        <v>3.6881953236657412</v>
      </c>
      <c r="H63" s="321">
        <f t="shared" si="27"/>
        <v>3.4390654402225365</v>
      </c>
      <c r="I63" s="321">
        <f t="shared" si="27"/>
        <v>3.3764677866517454</v>
      </c>
      <c r="J63" s="223">
        <f t="shared" si="27"/>
        <v>3.1322855289959621</v>
      </c>
      <c r="K63" s="294">
        <f t="shared" si="27"/>
        <v>3.5765116903122838</v>
      </c>
      <c r="M63" s="29">
        <f t="shared" si="24"/>
        <v>0.14182173279034241</v>
      </c>
    </row>
    <row r="64" spans="1:24" ht="20.100000000000001" customHeight="1" thickBot="1" x14ac:dyDescent="0.3">
      <c r="A64" s="5" t="s">
        <v>35</v>
      </c>
      <c r="B64" s="6"/>
      <c r="C64" s="111">
        <f t="shared" ref="C64:K64" si="28">C38/C12</f>
        <v>3.2123307365165226</v>
      </c>
      <c r="D64" s="130">
        <f t="shared" si="28"/>
        <v>3.4169911944004991</v>
      </c>
      <c r="E64" s="130">
        <f t="shared" si="28"/>
        <v>3.594888865750693</v>
      </c>
      <c r="F64" s="130">
        <f t="shared" si="28"/>
        <v>3.6577742806699343</v>
      </c>
      <c r="G64" s="130">
        <f t="shared" si="28"/>
        <v>3.7299053053651443</v>
      </c>
      <c r="H64" s="130">
        <f t="shared" si="28"/>
        <v>3.9196333056686998</v>
      </c>
      <c r="I64" s="130">
        <f t="shared" si="28"/>
        <v>4.1285558847478168</v>
      </c>
      <c r="J64" s="130">
        <f t="shared" si="28"/>
        <v>4.303842229667139</v>
      </c>
      <c r="K64" s="334">
        <f t="shared" si="28"/>
        <v>4.4428256604883423</v>
      </c>
      <c r="M64" s="22">
        <f t="shared" si="24"/>
        <v>3.2292873066574343E-2</v>
      </c>
    </row>
    <row r="65" spans="1:13" ht="20.100000000000001" customHeight="1" x14ac:dyDescent="0.25">
      <c r="A65" s="23"/>
      <c r="B65" t="s">
        <v>64</v>
      </c>
      <c r="C65" s="222">
        <f t="shared" ref="C65:K65" si="29">C39/C13</f>
        <v>1.4934420664299528</v>
      </c>
      <c r="D65" s="223">
        <f t="shared" si="29"/>
        <v>1.5728556903652811</v>
      </c>
      <c r="E65" s="223">
        <f t="shared" si="29"/>
        <v>1.6319326577041899</v>
      </c>
      <c r="F65" s="321">
        <f t="shared" si="29"/>
        <v>1.6117177077449589</v>
      </c>
      <c r="G65" s="321">
        <f t="shared" si="29"/>
        <v>1.7063805000410912</v>
      </c>
      <c r="H65" s="321">
        <f t="shared" si="29"/>
        <v>1.7209033426561406</v>
      </c>
      <c r="I65" s="321">
        <f t="shared" si="29"/>
        <v>1.7982885920572329</v>
      </c>
      <c r="J65" s="223">
        <f t="shared" si="29"/>
        <v>1.8718328195149301</v>
      </c>
      <c r="K65" s="294">
        <f t="shared" si="29"/>
        <v>1.880565318136173</v>
      </c>
      <c r="M65" s="29">
        <f t="shared" si="24"/>
        <v>4.665212902670377E-3</v>
      </c>
    </row>
    <row r="66" spans="1:13" ht="20.100000000000001" customHeight="1" x14ac:dyDescent="0.25">
      <c r="A66" s="23"/>
      <c r="B66" t="s">
        <v>66</v>
      </c>
      <c r="C66" s="222">
        <f t="shared" ref="C66:K66" si="30">C40/C14</f>
        <v>3.4910603079538358</v>
      </c>
      <c r="D66" s="223">
        <f t="shared" si="30"/>
        <v>3.6806052214736713</v>
      </c>
      <c r="E66" s="223">
        <f t="shared" si="30"/>
        <v>3.8601020428309649</v>
      </c>
      <c r="F66" s="321">
        <f t="shared" si="30"/>
        <v>3.9807372284039344</v>
      </c>
      <c r="G66" s="321">
        <f t="shared" si="30"/>
        <v>4.0441689969143733</v>
      </c>
      <c r="H66" s="321">
        <f t="shared" si="30"/>
        <v>4.2245779940261965</v>
      </c>
      <c r="I66" s="321">
        <f t="shared" si="30"/>
        <v>4.4186855665791871</v>
      </c>
      <c r="J66" s="223">
        <f t="shared" si="30"/>
        <v>4.5919538432656442</v>
      </c>
      <c r="K66" s="294">
        <f t="shared" si="30"/>
        <v>4.7547212894210436</v>
      </c>
      <c r="M66" s="29">
        <f t="shared" si="24"/>
        <v>3.544622871027045E-2</v>
      </c>
    </row>
    <row r="67" spans="1:13" ht="20.100000000000001" customHeight="1" x14ac:dyDescent="0.25">
      <c r="A67" s="23"/>
      <c r="B67" t="s">
        <v>67</v>
      </c>
      <c r="C67" s="222">
        <f t="shared" ref="C67:K67" si="31">C41/C15</f>
        <v>1.2436844975967962</v>
      </c>
      <c r="D67" s="223">
        <f t="shared" si="31"/>
        <v>1.2951535524297511</v>
      </c>
      <c r="E67" s="223">
        <f t="shared" si="31"/>
        <v>1.2663558044980239</v>
      </c>
      <c r="F67" s="321">
        <f t="shared" si="31"/>
        <v>1.2478986659216935</v>
      </c>
      <c r="G67" s="321">
        <f t="shared" si="31"/>
        <v>1.2361268153422988</v>
      </c>
      <c r="H67" s="321">
        <f t="shared" si="31"/>
        <v>1.2034259722917711</v>
      </c>
      <c r="I67" s="321">
        <f t="shared" si="31"/>
        <v>1.2710042631729264</v>
      </c>
      <c r="J67" s="223">
        <f t="shared" si="31"/>
        <v>1.3227821206402852</v>
      </c>
      <c r="K67" s="294">
        <f t="shared" si="31"/>
        <v>1.3224553834451322</v>
      </c>
      <c r="M67" s="29">
        <f t="shared" si="24"/>
        <v>-2.4700756840802734E-4</v>
      </c>
    </row>
    <row r="68" spans="1:13" ht="20.100000000000001" customHeight="1" x14ac:dyDescent="0.25">
      <c r="A68" s="23"/>
      <c r="B68" t="s">
        <v>81</v>
      </c>
      <c r="C68" s="222"/>
      <c r="D68" s="223"/>
      <c r="E68" s="223"/>
      <c r="F68" s="321"/>
      <c r="G68" s="321"/>
      <c r="H68" s="321">
        <f t="shared" ref="H68:K68" si="32">H42/H16</f>
        <v>7.3729603729603728</v>
      </c>
      <c r="I68" s="321">
        <f t="shared" si="32"/>
        <v>3.9476456414328207</v>
      </c>
      <c r="J68" s="223">
        <f t="shared" si="32"/>
        <v>4.1361886569523936</v>
      </c>
      <c r="K68" s="294">
        <f t="shared" si="32"/>
        <v>5.0641691189676852</v>
      </c>
      <c r="M68" s="29">
        <f t="shared" si="24"/>
        <v>0.22435641576828888</v>
      </c>
    </row>
    <row r="69" spans="1:13" ht="20.100000000000001" customHeight="1" x14ac:dyDescent="0.25">
      <c r="A69" s="23"/>
      <c r="B69" t="s">
        <v>82</v>
      </c>
      <c r="C69" s="222"/>
      <c r="D69" s="223"/>
      <c r="E69" s="223"/>
      <c r="F69" s="321"/>
      <c r="G69" s="321"/>
      <c r="H69" s="321">
        <f t="shared" ref="H69:K69" si="33">H43/H17</f>
        <v>3.2897235882652196</v>
      </c>
      <c r="I69" s="321">
        <f t="shared" si="33"/>
        <v>3.3947299831819535</v>
      </c>
      <c r="J69" s="223">
        <f t="shared" si="33"/>
        <v>3.2931349953912887</v>
      </c>
      <c r="K69" s="294">
        <f t="shared" si="33"/>
        <v>3.8981611211465839</v>
      </c>
      <c r="M69" s="29">
        <f t="shared" si="24"/>
        <v>0.18372345093718401</v>
      </c>
    </row>
    <row r="70" spans="1:13" ht="20.100000000000001" customHeight="1" thickBot="1" x14ac:dyDescent="0.3">
      <c r="A70" s="23"/>
      <c r="B70" t="s">
        <v>69</v>
      </c>
      <c r="C70" s="222"/>
      <c r="D70" s="223">
        <f t="shared" ref="D70:F70" si="34">D44/D18</f>
        <v>17.333333333333332</v>
      </c>
      <c r="E70" s="223">
        <f t="shared" si="34"/>
        <v>15.655172413793103</v>
      </c>
      <c r="F70" s="321">
        <f t="shared" si="34"/>
        <v>11.590909090909092</v>
      </c>
      <c r="G70" s="321"/>
      <c r="H70" s="321"/>
      <c r="I70" s="321"/>
      <c r="J70" s="225"/>
      <c r="K70" s="294"/>
      <c r="M70" s="29"/>
    </row>
    <row r="71" spans="1:13" ht="20.100000000000001" customHeight="1" thickBot="1" x14ac:dyDescent="0.3">
      <c r="A71" s="72" t="s">
        <v>20</v>
      </c>
      <c r="B71" s="98"/>
      <c r="C71" s="326">
        <f t="shared" ref="C71:K71" si="35">C45/C19</f>
        <v>4.7569112942824816</v>
      </c>
      <c r="D71" s="113">
        <f t="shared" si="35"/>
        <v>5.1415914345030833</v>
      </c>
      <c r="E71" s="113">
        <f t="shared" si="35"/>
        <v>5.4155944930994329</v>
      </c>
      <c r="F71" s="113">
        <f t="shared" si="35"/>
        <v>5.4858614904670739</v>
      </c>
      <c r="G71" s="113">
        <f t="shared" si="35"/>
        <v>4.8047074816599187</v>
      </c>
      <c r="H71" s="113">
        <f t="shared" si="35"/>
        <v>4.927343918472844</v>
      </c>
      <c r="I71" s="113">
        <f t="shared" si="35"/>
        <v>5.7101078473977953</v>
      </c>
      <c r="J71" s="366">
        <f t="shared" si="35"/>
        <v>6.0851788301580747</v>
      </c>
      <c r="K71" s="327">
        <f t="shared" si="35"/>
        <v>6.9774658636813038</v>
      </c>
      <c r="M71" s="125">
        <f t="shared" si="24"/>
        <v>0.14663283667212296</v>
      </c>
    </row>
    <row r="72" spans="1:13" ht="20.100000000000001" customHeight="1" x14ac:dyDescent="0.25">
      <c r="A72" s="23"/>
      <c r="B72" t="s">
        <v>64</v>
      </c>
      <c r="C72" s="319">
        <f t="shared" ref="C72:K72" si="36">C46/C20</f>
        <v>2.1389747303458471</v>
      </c>
      <c r="D72" s="283">
        <f t="shared" si="36"/>
        <v>2.2251103392291163</v>
      </c>
      <c r="E72" s="283">
        <f t="shared" si="36"/>
        <v>2.1921401019079156</v>
      </c>
      <c r="F72" s="283">
        <f t="shared" si="36"/>
        <v>2.2461402270342883</v>
      </c>
      <c r="G72" s="283">
        <f t="shared" si="36"/>
        <v>2.0994181246132841</v>
      </c>
      <c r="H72" s="283">
        <f t="shared" si="36"/>
        <v>2.1261292111429979</v>
      </c>
      <c r="I72" s="283">
        <f t="shared" si="36"/>
        <v>2.391772432525757</v>
      </c>
      <c r="J72" s="361">
        <f t="shared" si="36"/>
        <v>2.5470558553556164</v>
      </c>
      <c r="K72" s="367">
        <f t="shared" si="36"/>
        <v>2.6642603809625083</v>
      </c>
      <c r="M72" s="221">
        <f t="shared" si="24"/>
        <v>4.6015687233732824E-2</v>
      </c>
    </row>
    <row r="73" spans="1:13" ht="20.100000000000001" customHeight="1" x14ac:dyDescent="0.25">
      <c r="A73" s="23"/>
      <c r="B73" t="s">
        <v>65</v>
      </c>
      <c r="C73" s="319"/>
      <c r="D73" s="223">
        <f t="shared" ref="D73:K73" si="37">D47/D21</f>
        <v>7.166679563568831</v>
      </c>
      <c r="E73" s="223">
        <f t="shared" si="37"/>
        <v>7.166698000877358</v>
      </c>
      <c r="F73" s="223">
        <f t="shared" si="37"/>
        <v>7.1667251877670921</v>
      </c>
      <c r="G73" s="223">
        <f t="shared" si="37"/>
        <v>7.1666259616558801</v>
      </c>
      <c r="H73" s="223">
        <f t="shared" si="37"/>
        <v>7.8392796020770064</v>
      </c>
      <c r="I73" s="223">
        <f t="shared" si="37"/>
        <v>9.4818286079214609</v>
      </c>
      <c r="J73" s="321">
        <f t="shared" si="37"/>
        <v>9.6753903626421618</v>
      </c>
      <c r="K73" s="322">
        <f t="shared" si="37"/>
        <v>9.6753464868716605</v>
      </c>
      <c r="M73" s="29">
        <f t="shared" si="24"/>
        <v>-4.5347803919782408E-6</v>
      </c>
    </row>
    <row r="74" spans="1:13" ht="20.100000000000001" customHeight="1" x14ac:dyDescent="0.25">
      <c r="A74" s="23"/>
      <c r="B74" t="s">
        <v>66</v>
      </c>
      <c r="C74" s="319">
        <f t="shared" ref="C74:K74" si="38">C48/C22</f>
        <v>5.2313248842630777</v>
      </c>
      <c r="D74" s="223">
        <f t="shared" si="38"/>
        <v>5.5980166506231033</v>
      </c>
      <c r="E74" s="223">
        <f t="shared" si="38"/>
        <v>5.8933513866208029</v>
      </c>
      <c r="F74" s="223">
        <f t="shared" si="38"/>
        <v>6.0730719928039765</v>
      </c>
      <c r="G74" s="223">
        <f t="shared" si="38"/>
        <v>5.2648168901350445</v>
      </c>
      <c r="H74" s="223">
        <f t="shared" si="38"/>
        <v>5.3532637994900911</v>
      </c>
      <c r="I74" s="223">
        <f t="shared" si="38"/>
        <v>6.1890979957596466</v>
      </c>
      <c r="J74" s="321">
        <f t="shared" si="38"/>
        <v>6.5773546129251921</v>
      </c>
      <c r="K74" s="322">
        <f t="shared" si="38"/>
        <v>7.5567576659985516</v>
      </c>
      <c r="M74" s="29">
        <f t="shared" si="24"/>
        <v>0.14890531387021916</v>
      </c>
    </row>
    <row r="75" spans="1:13" ht="20.100000000000001" customHeight="1" x14ac:dyDescent="0.25">
      <c r="A75" s="23"/>
      <c r="B75" t="s">
        <v>67</v>
      </c>
      <c r="C75" s="319">
        <f t="shared" ref="C75:K75" si="39">C49/C23</f>
        <v>2.5258922375773838</v>
      </c>
      <c r="D75" s="223">
        <f t="shared" si="39"/>
        <v>2.4776537038239304</v>
      </c>
      <c r="E75" s="223">
        <f t="shared" si="39"/>
        <v>2.6141439079588764</v>
      </c>
      <c r="F75" s="223">
        <f t="shared" si="39"/>
        <v>2.4093725637397858</v>
      </c>
      <c r="G75" s="223">
        <f t="shared" si="39"/>
        <v>2.5373116913667371</v>
      </c>
      <c r="H75" s="223">
        <f t="shared" si="39"/>
        <v>2.2577989692142326</v>
      </c>
      <c r="I75" s="223">
        <f t="shared" si="39"/>
        <v>2.5875897897375424</v>
      </c>
      <c r="J75" s="321">
        <f t="shared" si="39"/>
        <v>2.5079922928564615</v>
      </c>
      <c r="K75" s="322">
        <f t="shared" si="39"/>
        <v>2.8469790899548109</v>
      </c>
      <c r="M75" s="29">
        <f t="shared" si="24"/>
        <v>0.13516261515790487</v>
      </c>
    </row>
    <row r="76" spans="1:13" ht="20.100000000000001" customHeight="1" x14ac:dyDescent="0.25">
      <c r="A76" s="23"/>
      <c r="B76" t="s">
        <v>81</v>
      </c>
      <c r="C76" s="319"/>
      <c r="D76" s="223"/>
      <c r="E76" s="223"/>
      <c r="F76" s="223"/>
      <c r="G76" s="223"/>
      <c r="H76" s="223">
        <f t="shared" ref="H76:K76" si="40">H50/H24</f>
        <v>7.3729603729603728</v>
      </c>
      <c r="I76" s="223">
        <f t="shared" si="40"/>
        <v>3.9476456414328207</v>
      </c>
      <c r="J76" s="321">
        <f t="shared" si="40"/>
        <v>4.1361886569523936</v>
      </c>
      <c r="K76" s="322">
        <f t="shared" si="40"/>
        <v>5.0641691189676852</v>
      </c>
      <c r="M76" s="29">
        <f t="shared" si="24"/>
        <v>0.22435641576828888</v>
      </c>
    </row>
    <row r="77" spans="1:13" ht="20.100000000000001" customHeight="1" x14ac:dyDescent="0.25">
      <c r="A77" s="23"/>
      <c r="B77" t="s">
        <v>82</v>
      </c>
      <c r="C77" s="319"/>
      <c r="D77" s="223"/>
      <c r="E77" s="223"/>
      <c r="F77" s="223"/>
      <c r="G77" s="223"/>
      <c r="H77" s="223">
        <f t="shared" ref="H77:K77" si="41">H51/H25</f>
        <v>3.2897235882652196</v>
      </c>
      <c r="I77" s="223">
        <f t="shared" si="41"/>
        <v>3.3947299831819535</v>
      </c>
      <c r="J77" s="321">
        <f t="shared" si="41"/>
        <v>3.2931349953912887</v>
      </c>
      <c r="K77" s="322">
        <f t="shared" si="41"/>
        <v>3.8981611211465839</v>
      </c>
      <c r="M77" s="29">
        <f t="shared" si="24"/>
        <v>0.18372345093718401</v>
      </c>
    </row>
    <row r="78" spans="1:13" ht="20.100000000000001" customHeight="1" thickBot="1" x14ac:dyDescent="0.3">
      <c r="A78" s="30"/>
      <c r="B78" s="24" t="s">
        <v>69</v>
      </c>
      <c r="C78" s="328"/>
      <c r="D78" s="225">
        <f t="shared" ref="D78:F78" si="42">D52/D26</f>
        <v>17.333333333333332</v>
      </c>
      <c r="E78" s="225">
        <f t="shared" si="42"/>
        <v>15.655172413793103</v>
      </c>
      <c r="F78" s="225">
        <f t="shared" si="42"/>
        <v>11.590909090909092</v>
      </c>
      <c r="G78" s="225"/>
      <c r="H78" s="225"/>
      <c r="I78" s="225"/>
      <c r="J78" s="362"/>
      <c r="K78" s="368"/>
      <c r="L78" s="293"/>
      <c r="M78" s="33"/>
    </row>
    <row r="79" spans="1:13" ht="20.100000000000001" customHeight="1" x14ac:dyDescent="0.25"/>
    <row r="80" spans="1:13" ht="15.75" x14ac:dyDescent="0.25">
      <c r="A80" s="97" t="s">
        <v>38</v>
      </c>
    </row>
  </sheetData>
  <mergeCells count="51">
    <mergeCell ref="H57:H58"/>
    <mergeCell ref="F57:F58"/>
    <mergeCell ref="A31:B32"/>
    <mergeCell ref="C31:C32"/>
    <mergeCell ref="D31:D32"/>
    <mergeCell ref="E31:E32"/>
    <mergeCell ref="G57:G58"/>
    <mergeCell ref="A57:B58"/>
    <mergeCell ref="C57:C58"/>
    <mergeCell ref="D57:D58"/>
    <mergeCell ref="E57:E58"/>
    <mergeCell ref="H31:H32"/>
    <mergeCell ref="F31:F32"/>
    <mergeCell ref="G31:G32"/>
    <mergeCell ref="A5:B6"/>
    <mergeCell ref="C5:C6"/>
    <mergeCell ref="D5:D6"/>
    <mergeCell ref="E5:E6"/>
    <mergeCell ref="M5:M6"/>
    <mergeCell ref="J5:J6"/>
    <mergeCell ref="H5:H6"/>
    <mergeCell ref="F5:F6"/>
    <mergeCell ref="G5:G6"/>
    <mergeCell ref="I5:I6"/>
    <mergeCell ref="K5:K6"/>
    <mergeCell ref="I31:I32"/>
    <mergeCell ref="S31:S32"/>
    <mergeCell ref="I57:I58"/>
    <mergeCell ref="Q31:Q32"/>
    <mergeCell ref="M31:M32"/>
    <mergeCell ref="Q5:Q6"/>
    <mergeCell ref="S5:S6"/>
    <mergeCell ref="T5:T6"/>
    <mergeCell ref="T31:T32"/>
    <mergeCell ref="N31:N32"/>
    <mergeCell ref="O31:O32"/>
    <mergeCell ref="N5:N6"/>
    <mergeCell ref="W31:X31"/>
    <mergeCell ref="M57:M58"/>
    <mergeCell ref="J57:J58"/>
    <mergeCell ref="J31:J32"/>
    <mergeCell ref="P5:P6"/>
    <mergeCell ref="P31:P32"/>
    <mergeCell ref="W5:X5"/>
    <mergeCell ref="O5:O6"/>
    <mergeCell ref="R5:R6"/>
    <mergeCell ref="R31:R32"/>
    <mergeCell ref="K31:K32"/>
    <mergeCell ref="U31:U32"/>
    <mergeCell ref="U5:U6"/>
    <mergeCell ref="K57:K5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CCBE20B-41A4-4DF9-A73A-6F847AEE64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W7:X26</xm:sqref>
        </x14:conditionalFormatting>
        <x14:conditionalFormatting xmlns:xm="http://schemas.microsoft.com/office/excel/2006/main">
          <x14:cfRule type="iconSet" priority="2" id="{DA14B299-851C-4F59-BF32-31FE42C94E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W33:X52</xm:sqref>
        </x14:conditionalFormatting>
        <x14:conditionalFormatting xmlns:xm="http://schemas.microsoft.com/office/excel/2006/main">
          <x14:cfRule type="iconSet" priority="1" id="{4BA7E85C-E8AC-4629-8B9A-592D949A844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M59:M78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>
    <pageSetUpPr fitToPage="1"/>
  </sheetPr>
  <dimension ref="A1:AA107"/>
  <sheetViews>
    <sheetView showGridLines="0" topLeftCell="J90" zoomScaleNormal="100" workbookViewId="0">
      <selection activeCell="W54" sqref="W54"/>
    </sheetView>
  </sheetViews>
  <sheetFormatPr defaultRowHeight="15" x14ac:dyDescent="0.25"/>
  <cols>
    <col min="1" max="1" width="2.85546875" customWidth="1"/>
    <col min="2" max="2" width="23" customWidth="1"/>
    <col min="3" max="9" width="12" customWidth="1"/>
    <col min="10" max="11" width="12.42578125" customWidth="1"/>
    <col min="12" max="12" width="2.5703125" customWidth="1"/>
    <col min="13" max="14" width="10.28515625" customWidth="1"/>
    <col min="15" max="19" width="11.140625" customWidth="1"/>
    <col min="20" max="21" width="11.7109375" customWidth="1"/>
    <col min="22" max="22" width="2.5703125" customWidth="1"/>
    <col min="23" max="24" width="11.140625" customWidth="1"/>
    <col min="25" max="26" width="10.28515625" customWidth="1"/>
    <col min="27" max="27" width="1.85546875" customWidth="1"/>
    <col min="31" max="31" width="11.5703125" customWidth="1"/>
  </cols>
  <sheetData>
    <row r="1" spans="1:27" x14ac:dyDescent="0.25">
      <c r="A1" s="1" t="s">
        <v>74</v>
      </c>
    </row>
    <row r="2" spans="1:27" x14ac:dyDescent="0.25">
      <c r="A2" s="1"/>
    </row>
    <row r="3" spans="1:27" x14ac:dyDescent="0.25">
      <c r="A3" s="1" t="s">
        <v>21</v>
      </c>
      <c r="M3" s="1" t="s">
        <v>23</v>
      </c>
      <c r="W3" s="1" t="str">
        <f>'7'!W3</f>
        <v>VARIAÇÃO (JAN-DEZ)</v>
      </c>
    </row>
    <row r="4" spans="1:27" ht="15.75" thickBot="1" x14ac:dyDescent="0.3"/>
    <row r="5" spans="1:27" ht="24" customHeight="1" x14ac:dyDescent="0.25">
      <c r="A5" s="420" t="s">
        <v>78</v>
      </c>
      <c r="B5" s="445"/>
      <c r="C5" s="422">
        <v>2016</v>
      </c>
      <c r="D5" s="424">
        <v>2017</v>
      </c>
      <c r="E5" s="424">
        <v>2018</v>
      </c>
      <c r="F5" s="424">
        <v>2019</v>
      </c>
      <c r="G5" s="424">
        <v>2020</v>
      </c>
      <c r="H5" s="424">
        <v>2021</v>
      </c>
      <c r="I5" s="424">
        <v>2022</v>
      </c>
      <c r="J5" s="428">
        <v>2023</v>
      </c>
      <c r="K5" s="440">
        <v>2024</v>
      </c>
      <c r="M5" s="466">
        <v>2016</v>
      </c>
      <c r="N5" s="424">
        <v>2017</v>
      </c>
      <c r="O5" s="424">
        <v>2018</v>
      </c>
      <c r="P5" s="424">
        <v>2019</v>
      </c>
      <c r="Q5" s="424">
        <v>2020</v>
      </c>
      <c r="R5" s="424">
        <v>2021</v>
      </c>
      <c r="S5" s="424">
        <v>2022</v>
      </c>
      <c r="T5" s="428">
        <v>2023</v>
      </c>
      <c r="U5" s="440">
        <v>2024</v>
      </c>
      <c r="W5" s="477" t="s">
        <v>86</v>
      </c>
      <c r="X5" s="478"/>
    </row>
    <row r="6" spans="1:27" ht="20.25" customHeight="1" thickBot="1" x14ac:dyDescent="0.3">
      <c r="A6" s="421"/>
      <c r="B6" s="446"/>
      <c r="C6" s="453"/>
      <c r="D6" s="444"/>
      <c r="E6" s="444"/>
      <c r="F6" s="444"/>
      <c r="G6" s="444"/>
      <c r="H6" s="444"/>
      <c r="I6" s="444"/>
      <c r="J6" s="469"/>
      <c r="K6" s="441"/>
      <c r="M6" s="467"/>
      <c r="N6" s="444"/>
      <c r="O6" s="444"/>
      <c r="P6" s="444"/>
      <c r="Q6" s="444"/>
      <c r="R6" s="444"/>
      <c r="S6" s="444"/>
      <c r="T6" s="469"/>
      <c r="U6" s="463"/>
      <c r="W6" s="127" t="s">
        <v>0</v>
      </c>
      <c r="X6" s="37" t="s">
        <v>37</v>
      </c>
    </row>
    <row r="7" spans="1:27" ht="20.100000000000001" customHeight="1" thickBot="1" x14ac:dyDescent="0.3">
      <c r="A7" s="5" t="s">
        <v>36</v>
      </c>
      <c r="B7" s="6"/>
      <c r="C7" s="12">
        <v>48051990</v>
      </c>
      <c r="D7" s="13">
        <v>52503615</v>
      </c>
      <c r="E7" s="13">
        <v>52337646</v>
      </c>
      <c r="F7" s="35">
        <v>55432735</v>
      </c>
      <c r="G7" s="35">
        <v>31472540</v>
      </c>
      <c r="H7" s="35">
        <v>28211839</v>
      </c>
      <c r="I7" s="35">
        <v>49732895.607000008</v>
      </c>
      <c r="J7" s="14">
        <v>52437162.853000008</v>
      </c>
      <c r="K7" s="170">
        <v>59996817.869000003</v>
      </c>
      <c r="L7" s="1"/>
      <c r="M7" s="131">
        <f>C7/C26</f>
        <v>0.32652158243079221</v>
      </c>
      <c r="N7" s="20">
        <f>D7/D26</f>
        <v>0.33866384265840116</v>
      </c>
      <c r="O7" s="20">
        <f>E7/E26</f>
        <v>0.35128215295789383</v>
      </c>
      <c r="P7" s="20">
        <f>F7/F26</f>
        <v>0.36067818363360377</v>
      </c>
      <c r="Q7" s="234">
        <f>G7/G26</f>
        <v>0.22686829052615803</v>
      </c>
      <c r="R7" s="234">
        <f>H7/H26</f>
        <v>0.20557131612926036</v>
      </c>
      <c r="S7" s="234">
        <f>I7/I26</f>
        <v>0.3179700735555121</v>
      </c>
      <c r="T7" s="20">
        <f>J7/J26</f>
        <v>0.33381228998726198</v>
      </c>
      <c r="U7" s="215">
        <f>K7/K26</f>
        <v>0.38145309833816621</v>
      </c>
      <c r="V7" s="1"/>
      <c r="W7" s="62">
        <f>(K7-J7)/J7</f>
        <v>0.14416598085583679</v>
      </c>
      <c r="X7" s="99">
        <f>(U7-T7)*100</f>
        <v>4.7640808350904233</v>
      </c>
      <c r="AA7" s="1"/>
    </row>
    <row r="8" spans="1:27" ht="20.100000000000001" customHeight="1" x14ac:dyDescent="0.25">
      <c r="A8" s="23"/>
      <c r="B8" s="140" t="s">
        <v>64</v>
      </c>
      <c r="C8" s="9">
        <v>32620110</v>
      </c>
      <c r="D8" s="10">
        <v>34752906</v>
      </c>
      <c r="E8" s="10">
        <v>35348494</v>
      </c>
      <c r="F8" s="34">
        <v>37381333</v>
      </c>
      <c r="G8" s="34">
        <v>20886109</v>
      </c>
      <c r="H8" s="330">
        <v>18531059</v>
      </c>
      <c r="I8" s="34">
        <v>33010445.065000009</v>
      </c>
      <c r="J8" s="11">
        <v>35234517.611000009</v>
      </c>
      <c r="K8" s="11">
        <v>40810479.271000013</v>
      </c>
      <c r="M8" s="75">
        <f>C8/$C$7</f>
        <v>0.67885034521983378</v>
      </c>
      <c r="N8" s="17">
        <f>D8/$D$7</f>
        <v>0.6619145367418986</v>
      </c>
      <c r="O8" s="17">
        <f>E8/$E$7</f>
        <v>0.67539327236842095</v>
      </c>
      <c r="P8" s="36">
        <f>F8/$F$7</f>
        <v>0.67435483744397606</v>
      </c>
      <c r="Q8" s="36">
        <f>G8/$G$7</f>
        <v>0.66362959583179493</v>
      </c>
      <c r="R8" s="36">
        <f>H8/$H$7</f>
        <v>0.65685398956090735</v>
      </c>
      <c r="S8" s="36">
        <f>I8/$I$7</f>
        <v>0.66375473742481461</v>
      </c>
      <c r="T8" s="17">
        <f>J8/$J$7</f>
        <v>0.67193790994708991</v>
      </c>
      <c r="U8" s="486">
        <f>K8/$K$7</f>
        <v>0.68021072984416631</v>
      </c>
      <c r="W8" s="105">
        <f t="shared" ref="W8:W35" si="0">(K8-J8)/J8</f>
        <v>0.15825281678495923</v>
      </c>
      <c r="X8" s="106">
        <f t="shared" ref="X8:X35" si="1">(U8-T8)*100</f>
        <v>0.82728198970764</v>
      </c>
    </row>
    <row r="9" spans="1:27" ht="20.100000000000001" customHeight="1" x14ac:dyDescent="0.25">
      <c r="A9" s="23"/>
      <c r="B9" s="140" t="s">
        <v>65</v>
      </c>
      <c r="C9" s="9">
        <v>5996156</v>
      </c>
      <c r="D9" s="10">
        <v>7229535</v>
      </c>
      <c r="E9" s="10">
        <v>7753878</v>
      </c>
      <c r="F9" s="34">
        <v>8773924</v>
      </c>
      <c r="G9" s="34">
        <v>4661254</v>
      </c>
      <c r="H9" s="331">
        <v>4596072</v>
      </c>
      <c r="I9" s="34">
        <v>7639548.521999998</v>
      </c>
      <c r="J9" s="11">
        <v>7488323.228000002</v>
      </c>
      <c r="K9" s="11">
        <v>8347367.9689999996</v>
      </c>
      <c r="M9" s="75">
        <f>C9/$C$7</f>
        <v>0.1247847591743859</v>
      </c>
      <c r="N9" s="17">
        <f>D9/$D$7</f>
        <v>0.13769594722191986</v>
      </c>
      <c r="O9" s="17">
        <f>E9/$E$7</f>
        <v>0.14815106510522083</v>
      </c>
      <c r="P9" s="36">
        <f>F9/$F$7</f>
        <v>0.15828055390014584</v>
      </c>
      <c r="Q9" s="36">
        <f>G9/$G$7</f>
        <v>0.14810542777926408</v>
      </c>
      <c r="R9" s="36">
        <f>H9/$H$7</f>
        <v>0.16291288207053783</v>
      </c>
      <c r="S9" s="36">
        <f>I9/$I$7</f>
        <v>0.15361157698054315</v>
      </c>
      <c r="T9" s="17">
        <f>J9/$J$7</f>
        <v>0.14280565195703726</v>
      </c>
      <c r="U9" s="76">
        <f>K9/$K$7</f>
        <v>0.13913017832422467</v>
      </c>
      <c r="W9" s="141">
        <f t="shared" si="0"/>
        <v>0.11471790344037182</v>
      </c>
      <c r="X9" s="102">
        <f t="shared" si="1"/>
        <v>-0.36754736328125925</v>
      </c>
    </row>
    <row r="10" spans="1:27" ht="20.100000000000001" customHeight="1" x14ac:dyDescent="0.25">
      <c r="A10" s="23"/>
      <c r="B10" s="140" t="s">
        <v>72</v>
      </c>
      <c r="C10" s="9">
        <v>34002</v>
      </c>
      <c r="D10" s="10">
        <v>46873</v>
      </c>
      <c r="E10" s="10">
        <v>70780</v>
      </c>
      <c r="F10" s="34">
        <v>43940</v>
      </c>
      <c r="G10" s="34">
        <v>37473</v>
      </c>
      <c r="H10" s="331">
        <v>26994</v>
      </c>
      <c r="I10" s="34">
        <v>14631.993</v>
      </c>
      <c r="J10" s="11">
        <v>12820.834999999997</v>
      </c>
      <c r="K10" s="11">
        <v>1890.3519999999999</v>
      </c>
      <c r="M10" s="75">
        <f>C10/$C$7</f>
        <v>7.0760857146603083E-4</v>
      </c>
      <c r="N10" s="17">
        <f>D10/$D$7</f>
        <v>8.9275757488317708E-4</v>
      </c>
      <c r="O10" s="17">
        <f>E10/$E$7</f>
        <v>1.3523726305917541E-3</v>
      </c>
      <c r="P10" s="36">
        <f>F10/$F$7</f>
        <v>7.9267241639800019E-4</v>
      </c>
      <c r="Q10" s="36">
        <f>G10/$G$7</f>
        <v>1.19065699813234E-3</v>
      </c>
      <c r="R10" s="36">
        <f>H10/$H$7</f>
        <v>9.5683234262041545E-4</v>
      </c>
      <c r="S10" s="36">
        <f>I10/$I$7</f>
        <v>2.9421156402444657E-4</v>
      </c>
      <c r="T10" s="17">
        <f>J10/$J$7</f>
        <v>2.4449902135135251E-4</v>
      </c>
      <c r="U10" s="76">
        <f>K10/$K$7</f>
        <v>3.150753768520669E-5</v>
      </c>
      <c r="W10" s="141">
        <f t="shared" si="0"/>
        <v>-0.85255624926145601</v>
      </c>
      <c r="X10" s="102">
        <f t="shared" si="1"/>
        <v>-2.1299148366614583E-2</v>
      </c>
      <c r="AA10" s="1"/>
    </row>
    <row r="11" spans="1:27" ht="20.100000000000001" customHeight="1" x14ac:dyDescent="0.25">
      <c r="A11" s="23"/>
      <c r="B11" s="140" t="s">
        <v>66</v>
      </c>
      <c r="C11" s="9">
        <v>7107973</v>
      </c>
      <c r="D11" s="10">
        <v>7808527</v>
      </c>
      <c r="E11" s="10">
        <v>6734725</v>
      </c>
      <c r="F11" s="34">
        <v>6959733</v>
      </c>
      <c r="G11" s="34">
        <v>4458809</v>
      </c>
      <c r="H11" s="331">
        <v>3837005</v>
      </c>
      <c r="I11" s="34">
        <v>6914799.7319999989</v>
      </c>
      <c r="J11" s="11">
        <v>6886952.6150000039</v>
      </c>
      <c r="K11" s="11">
        <v>8431720.5749999993</v>
      </c>
      <c r="M11" s="75">
        <f>C11/$C$7</f>
        <v>0.14792255221896117</v>
      </c>
      <c r="N11" s="17">
        <f>D11/$D$7</f>
        <v>0.14872360693639858</v>
      </c>
      <c r="O11" s="17">
        <f>E11/$E$7</f>
        <v>0.12867840865445113</v>
      </c>
      <c r="P11" s="36">
        <f>F11/$F$7</f>
        <v>0.12555276228026635</v>
      </c>
      <c r="Q11" s="36">
        <f>G11/$G$7</f>
        <v>0.1416729949346319</v>
      </c>
      <c r="R11" s="36">
        <f>H11/$H$7</f>
        <v>0.13600690830541037</v>
      </c>
      <c r="S11" s="36">
        <f>I11/$I$7</f>
        <v>0.13903875186842582</v>
      </c>
      <c r="T11" s="17">
        <f>J11/$J$7</f>
        <v>0.13133724710291017</v>
      </c>
      <c r="U11" s="76">
        <f>K11/$K$7</f>
        <v>0.14053612965624662</v>
      </c>
      <c r="W11" s="141">
        <f t="shared" si="0"/>
        <v>0.22430355577522648</v>
      </c>
      <c r="X11" s="102">
        <f t="shared" si="1"/>
        <v>0.91988825533364516</v>
      </c>
    </row>
    <row r="12" spans="1:27" ht="20.100000000000001" customHeight="1" x14ac:dyDescent="0.25">
      <c r="A12" s="23"/>
      <c r="B12" t="s">
        <v>67</v>
      </c>
      <c r="C12" s="9">
        <v>1961496</v>
      </c>
      <c r="D12" s="10">
        <v>2497849</v>
      </c>
      <c r="E12" s="10">
        <v>2289818</v>
      </c>
      <c r="F12" s="34">
        <v>1914368</v>
      </c>
      <c r="G12" s="34">
        <v>1185395</v>
      </c>
      <c r="H12" s="331">
        <v>997003</v>
      </c>
      <c r="I12" s="34">
        <v>1796065.412</v>
      </c>
      <c r="J12" s="11">
        <v>2407952.9209999996</v>
      </c>
      <c r="K12" s="11">
        <v>1999725.9799999995</v>
      </c>
      <c r="M12" s="75">
        <f>C12/$C$7</f>
        <v>4.0820286527155275E-2</v>
      </c>
      <c r="N12" s="17">
        <f>D12/$D$7</f>
        <v>4.7574800325653768E-2</v>
      </c>
      <c r="O12" s="17">
        <f>E12/$E$7</f>
        <v>4.3750878669629123E-2</v>
      </c>
      <c r="P12" s="36">
        <f>F12/$F$7</f>
        <v>3.4534972881998333E-2</v>
      </c>
      <c r="Q12" s="36">
        <f>G12/$G$7</f>
        <v>3.7664421111229029E-2</v>
      </c>
      <c r="R12" s="36">
        <f>H12/$H$7</f>
        <v>3.5339879828464919E-2</v>
      </c>
      <c r="S12" s="36">
        <f>I12/$I$7</f>
        <v>3.6114233649150326E-2</v>
      </c>
      <c r="T12" s="17">
        <f>J12/$J$7</f>
        <v>4.5920732358277025E-2</v>
      </c>
      <c r="U12" s="76">
        <f>K12/$K$7</f>
        <v>3.333053403542667E-2</v>
      </c>
      <c r="W12" s="141">
        <f t="shared" si="0"/>
        <v>-0.16953277509697631</v>
      </c>
      <c r="X12" s="102">
        <f t="shared" si="1"/>
        <v>-1.2590198322850354</v>
      </c>
    </row>
    <row r="13" spans="1:27" ht="20.100000000000001" customHeight="1" x14ac:dyDescent="0.25">
      <c r="A13" s="23"/>
      <c r="B13" s="140" t="s">
        <v>81</v>
      </c>
      <c r="C13" s="9">
        <v>0</v>
      </c>
      <c r="D13" s="10">
        <v>0</v>
      </c>
      <c r="E13" s="10">
        <v>0</v>
      </c>
      <c r="F13" s="34">
        <v>0</v>
      </c>
      <c r="G13" s="34">
        <v>0</v>
      </c>
      <c r="H13" s="331">
        <v>6760</v>
      </c>
      <c r="I13" s="34">
        <v>5641.3559999999989</v>
      </c>
      <c r="J13" s="11">
        <v>7820.6029999999992</v>
      </c>
      <c r="K13" s="11">
        <v>6696.1769999999988</v>
      </c>
      <c r="M13" s="75">
        <f>C13/$C$7</f>
        <v>0</v>
      </c>
      <c r="N13" s="17">
        <f>D13/$D$7</f>
        <v>0</v>
      </c>
      <c r="O13" s="17">
        <f>E13/$E$7</f>
        <v>0</v>
      </c>
      <c r="P13" s="36">
        <f>F13/$F$7</f>
        <v>0</v>
      </c>
      <c r="Q13" s="36">
        <f>G13/$G$7</f>
        <v>0</v>
      </c>
      <c r="R13" s="36">
        <f>H13/$H$7</f>
        <v>2.3961571594109833E-4</v>
      </c>
      <c r="S13" s="36">
        <f>I13/$I$7</f>
        <v>1.1343308953050315E-4</v>
      </c>
      <c r="T13" s="17">
        <f>J13/$J$7</f>
        <v>1.4914237488256044E-4</v>
      </c>
      <c r="U13" s="76">
        <f>K13/$K$7</f>
        <v>1.1160886923404438E-4</v>
      </c>
      <c r="W13" s="141">
        <f t="shared" si="0"/>
        <v>-0.14377740437661909</v>
      </c>
      <c r="X13" s="102">
        <f t="shared" si="1"/>
        <v>-3.7533505648516055E-3</v>
      </c>
    </row>
    <row r="14" spans="1:27" ht="20.100000000000001" customHeight="1" x14ac:dyDescent="0.25">
      <c r="A14" s="23"/>
      <c r="B14" t="s">
        <v>68</v>
      </c>
      <c r="C14" s="9">
        <v>0</v>
      </c>
      <c r="D14" s="10">
        <v>0</v>
      </c>
      <c r="E14" s="10">
        <v>0</v>
      </c>
      <c r="F14" s="34">
        <v>1164</v>
      </c>
      <c r="G14" s="34">
        <v>537</v>
      </c>
      <c r="H14" s="331">
        <v>0</v>
      </c>
      <c r="I14" s="34"/>
      <c r="J14" s="11">
        <v>296.35500000000002</v>
      </c>
      <c r="K14" s="11">
        <v>2479.4070000000002</v>
      </c>
      <c r="M14" s="75">
        <f>C14/$C$7</f>
        <v>0</v>
      </c>
      <c r="N14" s="17">
        <f>D14/$D$7</f>
        <v>0</v>
      </c>
      <c r="O14" s="17">
        <f>E14/$E$7</f>
        <v>0</v>
      </c>
      <c r="P14" s="36">
        <f>F14/$F$7</f>
        <v>2.0998422682914709E-5</v>
      </c>
      <c r="Q14" s="36">
        <f>G14/$G$7</f>
        <v>1.7062493208365133E-5</v>
      </c>
      <c r="R14" s="36">
        <f>H14/$H$7</f>
        <v>0</v>
      </c>
      <c r="S14" s="36">
        <f>I14/$I$7</f>
        <v>0</v>
      </c>
      <c r="T14" s="17">
        <f>J14/$J$7</f>
        <v>5.651621557611504E-6</v>
      </c>
      <c r="U14" s="76">
        <f>K14/$K$7</f>
        <v>4.1325641726760559E-5</v>
      </c>
      <c r="W14" s="141">
        <f t="shared" si="0"/>
        <v>7.3663410436807206</v>
      </c>
      <c r="X14" s="102">
        <f t="shared" si="1"/>
        <v>3.5674020169149056E-3</v>
      </c>
      <c r="AA14" s="1"/>
    </row>
    <row r="15" spans="1:27" ht="20.100000000000001" customHeight="1" thickBot="1" x14ac:dyDescent="0.3">
      <c r="A15" s="23"/>
      <c r="B15" t="s">
        <v>70</v>
      </c>
      <c r="C15" s="9">
        <v>332253</v>
      </c>
      <c r="D15" s="10">
        <v>167925</v>
      </c>
      <c r="E15" s="10">
        <v>139951</v>
      </c>
      <c r="F15" s="34">
        <v>358273</v>
      </c>
      <c r="G15" s="34">
        <v>242963</v>
      </c>
      <c r="H15" s="32">
        <v>216946</v>
      </c>
      <c r="I15" s="42">
        <v>351763.527</v>
      </c>
      <c r="J15" s="41">
        <v>398478.68500000011</v>
      </c>
      <c r="K15" s="156">
        <v>396458.13799999998</v>
      </c>
      <c r="M15" s="75">
        <f>C15/$C$7</f>
        <v>6.9144482881978459E-3</v>
      </c>
      <c r="N15" s="17">
        <f>D15/$D$7</f>
        <v>3.1983511992459946E-3</v>
      </c>
      <c r="O15" s="17">
        <f>E15/$E$7</f>
        <v>2.6740025716861624E-3</v>
      </c>
      <c r="P15" s="36">
        <f>F15/$F$7</f>
        <v>6.4632026545325613E-3</v>
      </c>
      <c r="Q15" s="36">
        <f>G15/$G$7</f>
        <v>7.7198408517393262E-3</v>
      </c>
      <c r="R15" s="36">
        <f>H15/$H$7</f>
        <v>7.6898921761179764E-3</v>
      </c>
      <c r="S15" s="36">
        <f>I15/$I$7</f>
        <v>7.0730554235110448E-3</v>
      </c>
      <c r="T15" s="17">
        <f>J15/$J$7</f>
        <v>7.5991656168942134E-3</v>
      </c>
      <c r="U15" s="76">
        <f>K15/$K$7</f>
        <v>6.6079860912898105E-3</v>
      </c>
      <c r="W15" s="107">
        <f t="shared" si="0"/>
        <v>-5.0706526498403206E-3</v>
      </c>
      <c r="X15" s="104">
        <f t="shared" si="1"/>
        <v>-9.9117952560440287E-2</v>
      </c>
    </row>
    <row r="16" spans="1:27" ht="20.100000000000001" customHeight="1" thickBot="1" x14ac:dyDescent="0.3">
      <c r="A16" s="5" t="s">
        <v>35</v>
      </c>
      <c r="B16" s="6"/>
      <c r="C16" s="12">
        <v>99111299</v>
      </c>
      <c r="D16" s="13">
        <v>102528037</v>
      </c>
      <c r="E16" s="13">
        <v>96652690</v>
      </c>
      <c r="F16" s="35">
        <v>98257557</v>
      </c>
      <c r="G16" s="35">
        <v>107253502</v>
      </c>
      <c r="H16" s="35">
        <v>109024423</v>
      </c>
      <c r="I16" s="35">
        <v>106674577.118</v>
      </c>
      <c r="J16" s="14">
        <v>104648613.87200004</v>
      </c>
      <c r="K16" s="155">
        <v>97288096.398000002</v>
      </c>
      <c r="L16" s="1"/>
      <c r="M16" s="131">
        <f>C16/C26</f>
        <v>0.67347841756920779</v>
      </c>
      <c r="N16" s="20">
        <f>D16/D26</f>
        <v>0.6613361573415989</v>
      </c>
      <c r="O16" s="20">
        <f>E16/E26</f>
        <v>0.64871784704210611</v>
      </c>
      <c r="P16" s="20">
        <f>F16/F26</f>
        <v>0.63932182287298811</v>
      </c>
      <c r="Q16" s="234">
        <f>G16/G26</f>
        <v>0.77313170947384202</v>
      </c>
      <c r="R16" s="234">
        <f>H16/H26</f>
        <v>0.79442868387073962</v>
      </c>
      <c r="S16" s="234">
        <f>I16/I26</f>
        <v>0.68202992644448779</v>
      </c>
      <c r="T16" s="20">
        <f>J16/J26</f>
        <v>0.66618771001273791</v>
      </c>
      <c r="U16" s="215">
        <f>K16/K26</f>
        <v>0.61854690166183368</v>
      </c>
      <c r="V16" s="1"/>
      <c r="W16" s="62">
        <f t="shared" si="0"/>
        <v>-7.0335546756529269E-2</v>
      </c>
      <c r="X16" s="99">
        <f t="shared" si="1"/>
        <v>-4.7640808350904233</v>
      </c>
      <c r="AA16" s="25"/>
    </row>
    <row r="17" spans="1:27" ht="20.100000000000001" customHeight="1" x14ac:dyDescent="0.25">
      <c r="A17" s="23"/>
      <c r="B17" t="s">
        <v>64</v>
      </c>
      <c r="C17" s="9">
        <v>51767055</v>
      </c>
      <c r="D17" s="10">
        <v>55509298</v>
      </c>
      <c r="E17" s="10">
        <v>53008030</v>
      </c>
      <c r="F17" s="34">
        <v>56579396</v>
      </c>
      <c r="G17" s="34">
        <v>63218136</v>
      </c>
      <c r="H17" s="34">
        <v>63144509</v>
      </c>
      <c r="I17" s="34">
        <v>61096224.103999987</v>
      </c>
      <c r="J17" s="11">
        <v>59589196.070000015</v>
      </c>
      <c r="K17" s="156">
        <v>55761624.236000001</v>
      </c>
      <c r="M17" s="75">
        <f>C17/$C$16</f>
        <v>0.5223123450334356</v>
      </c>
      <c r="N17" s="17">
        <f>D17/$D$16</f>
        <v>0.54140603511213226</v>
      </c>
      <c r="O17" s="17">
        <f>E17/$E$16</f>
        <v>0.54843822763753391</v>
      </c>
      <c r="P17" s="36">
        <f>F17/$F$16</f>
        <v>0.57582742465294556</v>
      </c>
      <c r="Q17" s="36">
        <f>G17/$G$16</f>
        <v>0.58942724313095152</v>
      </c>
      <c r="R17" s="36">
        <f>H17/$H$16</f>
        <v>0.57917764903007096</v>
      </c>
      <c r="S17" s="36">
        <f>I17/$I$16</f>
        <v>0.5727346266994553</v>
      </c>
      <c r="T17" s="17">
        <f>J17/$J$16</f>
        <v>0.56942174258405354</v>
      </c>
      <c r="U17" s="76">
        <f>K17/$K$16</f>
        <v>0.57315978316486327</v>
      </c>
      <c r="W17" s="105">
        <f t="shared" si="0"/>
        <v>-6.4232647634710954E-2</v>
      </c>
      <c r="X17" s="106">
        <f t="shared" si="1"/>
        <v>0.37380405808097317</v>
      </c>
      <c r="AA17" s="2"/>
    </row>
    <row r="18" spans="1:27" ht="20.100000000000001" customHeight="1" x14ac:dyDescent="0.25">
      <c r="A18" s="23"/>
      <c r="B18" t="s">
        <v>65</v>
      </c>
      <c r="C18" s="9">
        <v>56768</v>
      </c>
      <c r="D18" s="10">
        <v>44015</v>
      </c>
      <c r="E18" s="10">
        <v>22043</v>
      </c>
      <c r="F18" s="34">
        <v>50944</v>
      </c>
      <c r="G18" s="34">
        <v>44500</v>
      </c>
      <c r="H18" s="34">
        <v>23703</v>
      </c>
      <c r="I18" s="34">
        <v>293499.55899999983</v>
      </c>
      <c r="J18" s="11">
        <v>214368.47399999999</v>
      </c>
      <c r="K18" s="156">
        <v>264078.04500000004</v>
      </c>
      <c r="M18" s="75">
        <f>C18/$C$16</f>
        <v>5.7277021462507521E-4</v>
      </c>
      <c r="N18" s="17">
        <f>D18/$D$16</f>
        <v>4.2929720774815964E-4</v>
      </c>
      <c r="O18" s="17">
        <f>E18/$E$16</f>
        <v>2.2806400939280635E-4</v>
      </c>
      <c r="P18" s="36">
        <f>F18/$F$16</f>
        <v>5.1847411594000857E-4</v>
      </c>
      <c r="Q18" s="36">
        <f>G18/$G$16</f>
        <v>4.1490486716228622E-4</v>
      </c>
      <c r="R18" s="36">
        <f>H18/$H$16</f>
        <v>2.1741000179381826E-4</v>
      </c>
      <c r="S18" s="36">
        <f>I18/$I$16</f>
        <v>2.7513543238642515E-3</v>
      </c>
      <c r="T18" s="17">
        <f>J18/$J$16</f>
        <v>2.0484597556371148E-3</v>
      </c>
      <c r="U18" s="76">
        <f>K18/$K$16</f>
        <v>2.7143921484461156E-3</v>
      </c>
      <c r="W18" s="141">
        <f t="shared" si="0"/>
        <v>0.2318884399018489</v>
      </c>
      <c r="X18" s="102">
        <f t="shared" si="1"/>
        <v>6.6593239280900079E-2</v>
      </c>
      <c r="AA18" s="2"/>
    </row>
    <row r="19" spans="1:27" ht="20.100000000000001" customHeight="1" x14ac:dyDescent="0.25">
      <c r="A19" s="23"/>
      <c r="B19" t="s">
        <v>72</v>
      </c>
      <c r="C19" s="9">
        <v>0</v>
      </c>
      <c r="D19" s="10">
        <v>0</v>
      </c>
      <c r="E19" s="10">
        <v>0</v>
      </c>
      <c r="F19" s="34">
        <v>194</v>
      </c>
      <c r="G19" s="34">
        <v>2024</v>
      </c>
      <c r="H19" s="34">
        <v>142</v>
      </c>
      <c r="I19" s="34"/>
      <c r="J19" s="11"/>
      <c r="K19" s="156"/>
      <c r="M19" s="75">
        <f>C19/$C$16</f>
        <v>0</v>
      </c>
      <c r="N19" s="17">
        <f>D19/$D$16</f>
        <v>0</v>
      </c>
      <c r="O19" s="17">
        <f>E19/$E$16</f>
        <v>0</v>
      </c>
      <c r="P19" s="36">
        <f>F19/$F$16</f>
        <v>1.9744028441496871E-6</v>
      </c>
      <c r="Q19" s="36">
        <f>G19/$G$16</f>
        <v>1.8871178677223986E-5</v>
      </c>
      <c r="R19" s="36">
        <f>H19/$H$16</f>
        <v>1.3024604587909629E-6</v>
      </c>
      <c r="S19" s="36">
        <f>I19/$I$16</f>
        <v>0</v>
      </c>
      <c r="T19" s="17">
        <f>J19/$J$16</f>
        <v>0</v>
      </c>
      <c r="U19" s="76">
        <f>K19/$K$16</f>
        <v>0</v>
      </c>
      <c r="W19" s="141"/>
      <c r="X19" s="102">
        <f t="shared" si="1"/>
        <v>0</v>
      </c>
      <c r="AA19" s="25"/>
    </row>
    <row r="20" spans="1:27" ht="20.100000000000001" customHeight="1" x14ac:dyDescent="0.25">
      <c r="A20" s="23"/>
      <c r="B20" t="s">
        <v>66</v>
      </c>
      <c r="C20" s="9">
        <v>17693535</v>
      </c>
      <c r="D20" s="10">
        <v>18328384</v>
      </c>
      <c r="E20" s="10">
        <v>17414147</v>
      </c>
      <c r="F20" s="34">
        <v>16488232</v>
      </c>
      <c r="G20" s="34">
        <v>17117968</v>
      </c>
      <c r="H20" s="34">
        <v>18013141</v>
      </c>
      <c r="I20" s="34">
        <v>18571027.471000008</v>
      </c>
      <c r="J20" s="11">
        <v>18075737.222000014</v>
      </c>
      <c r="K20" s="156">
        <v>17062174.962000005</v>
      </c>
      <c r="M20" s="75">
        <f>C20/$C$16</f>
        <v>0.17852187569451591</v>
      </c>
      <c r="N20" s="17">
        <f>D20/$D$16</f>
        <v>0.1787646046515062</v>
      </c>
      <c r="O20" s="17">
        <f>E20/$E$16</f>
        <v>0.18017239871958038</v>
      </c>
      <c r="P20" s="36">
        <f>F20/$F$16</f>
        <v>0.16780624822577259</v>
      </c>
      <c r="Q20" s="36">
        <f>G20/$G$16</f>
        <v>0.15960288177816329</v>
      </c>
      <c r="R20" s="36">
        <f>H20/$H$16</f>
        <v>0.16522115416286129</v>
      </c>
      <c r="S20" s="36">
        <f>I20/$I$16</f>
        <v>0.17409047190744739</v>
      </c>
      <c r="T20" s="17">
        <f>J20/$J$16</f>
        <v>0.17272791825135095</v>
      </c>
      <c r="U20" s="76">
        <f>K20/$K$16</f>
        <v>0.17537782723386455</v>
      </c>
      <c r="W20" s="141">
        <f t="shared" si="0"/>
        <v>-5.6073080038273652E-2</v>
      </c>
      <c r="X20" s="102">
        <f t="shared" si="1"/>
        <v>0.26499089825136046</v>
      </c>
      <c r="AA20" s="2"/>
    </row>
    <row r="21" spans="1:27" ht="20.100000000000001" customHeight="1" x14ac:dyDescent="0.25">
      <c r="A21" s="23"/>
      <c r="B21" t="s">
        <v>67</v>
      </c>
      <c r="C21" s="9">
        <v>3892493</v>
      </c>
      <c r="D21" s="10">
        <v>4365663</v>
      </c>
      <c r="E21" s="10">
        <v>3695987</v>
      </c>
      <c r="F21" s="34">
        <v>3292943</v>
      </c>
      <c r="G21" s="34">
        <v>3731330</v>
      </c>
      <c r="H21" s="34">
        <v>4102757</v>
      </c>
      <c r="I21" s="34">
        <v>3787437.9240000001</v>
      </c>
      <c r="J21" s="11">
        <v>3691109.0250000008</v>
      </c>
      <c r="K21" s="156">
        <v>3784953.3459999999</v>
      </c>
      <c r="M21" s="75">
        <f>C21/$C$16</f>
        <v>3.9273958058001039E-2</v>
      </c>
      <c r="N21" s="17">
        <f>D21/$D$16</f>
        <v>4.2580187115062E-2</v>
      </c>
      <c r="O21" s="17">
        <f>E21/$E$16</f>
        <v>3.823987723466362E-2</v>
      </c>
      <c r="P21" s="36">
        <f>F21/$F$16</f>
        <v>3.3513381571251562E-2</v>
      </c>
      <c r="Q21" s="36">
        <f>G21/$G$16</f>
        <v>3.4789819730082099E-2</v>
      </c>
      <c r="R21" s="36">
        <f>H21/$H$16</f>
        <v>3.7631540595266438E-2</v>
      </c>
      <c r="S21" s="36">
        <f>I21/$I$16</f>
        <v>3.5504597499462852E-2</v>
      </c>
      <c r="T21" s="17">
        <f>J21/$J$16</f>
        <v>3.5271456433381393E-2</v>
      </c>
      <c r="U21" s="76">
        <f>K21/$K$16</f>
        <v>3.8904588394000163E-2</v>
      </c>
      <c r="W21" s="141">
        <f t="shared" si="0"/>
        <v>2.542442403201543E-2</v>
      </c>
      <c r="X21" s="102">
        <f t="shared" si="1"/>
        <v>0.36331319606187695</v>
      </c>
      <c r="AA21" s="2"/>
    </row>
    <row r="22" spans="1:27" ht="20.100000000000001" customHeight="1" x14ac:dyDescent="0.25">
      <c r="A22" s="23"/>
      <c r="B22" t="s">
        <v>81</v>
      </c>
      <c r="C22" s="9">
        <v>0</v>
      </c>
      <c r="D22" s="10">
        <v>0</v>
      </c>
      <c r="E22" s="10">
        <v>0</v>
      </c>
      <c r="F22" s="34">
        <v>0</v>
      </c>
      <c r="G22" s="34">
        <v>0</v>
      </c>
      <c r="H22" s="34">
        <v>14358</v>
      </c>
      <c r="I22" s="34">
        <v>19082.862000000005</v>
      </c>
      <c r="J22" s="11">
        <v>18398.728999999999</v>
      </c>
      <c r="K22" s="156">
        <v>19332.385999999999</v>
      </c>
      <c r="M22" s="75">
        <f>C22/$C$16</f>
        <v>0</v>
      </c>
      <c r="N22" s="17">
        <f>D22/$D$16</f>
        <v>0</v>
      </c>
      <c r="O22" s="17">
        <f>E22/$E$16</f>
        <v>0</v>
      </c>
      <c r="P22" s="36">
        <f>F22/$F$16</f>
        <v>0</v>
      </c>
      <c r="Q22" s="36">
        <f>G22/$G$16</f>
        <v>0</v>
      </c>
      <c r="R22" s="36">
        <f>H22/$H$16</f>
        <v>1.3169526244592004E-4</v>
      </c>
      <c r="S22" s="36">
        <f>I22/$I$16</f>
        <v>1.7888856478794524E-4</v>
      </c>
      <c r="T22" s="17">
        <f>J22/$J$16</f>
        <v>1.7581435930440732E-4</v>
      </c>
      <c r="U22" s="76">
        <f>K22/$K$16</f>
        <v>1.9871275845415167E-4</v>
      </c>
      <c r="W22" s="141">
        <f t="shared" si="0"/>
        <v>5.0745733577574802E-2</v>
      </c>
      <c r="X22" s="102">
        <f t="shared" si="1"/>
        <v>2.2898399149744353E-3</v>
      </c>
      <c r="AA22" s="2"/>
    </row>
    <row r="23" spans="1:27" ht="20.100000000000001" customHeight="1" x14ac:dyDescent="0.25">
      <c r="A23" s="23"/>
      <c r="B23" t="s">
        <v>68</v>
      </c>
      <c r="C23" s="9">
        <v>0</v>
      </c>
      <c r="D23" s="10">
        <v>0</v>
      </c>
      <c r="E23" s="10">
        <v>266</v>
      </c>
      <c r="F23" s="34">
        <v>221</v>
      </c>
      <c r="G23" s="34">
        <v>39</v>
      </c>
      <c r="H23" s="34">
        <v>1021</v>
      </c>
      <c r="I23" s="34">
        <v>1179.998</v>
      </c>
      <c r="J23" s="11">
        <v>6268.2449999999999</v>
      </c>
      <c r="K23" s="156">
        <v>12791.784999999998</v>
      </c>
      <c r="M23" s="75">
        <f>C23/$C$16</f>
        <v>0</v>
      </c>
      <c r="N23" s="17">
        <f>D23/$D$16</f>
        <v>0</v>
      </c>
      <c r="O23" s="17">
        <f>E23/$E$16</f>
        <v>2.7521220568201463E-6</v>
      </c>
      <c r="P23" s="36">
        <f>F23/$F$16</f>
        <v>2.2491908688509322E-6</v>
      </c>
      <c r="Q23" s="36">
        <f>G23/$G$16</f>
        <v>3.6362449032200366E-7</v>
      </c>
      <c r="R23" s="36">
        <f>H23/$H$16</f>
        <v>9.3648741438420641E-6</v>
      </c>
      <c r="S23" s="36">
        <f>I23/$I$16</f>
        <v>1.106166091190335E-5</v>
      </c>
      <c r="T23" s="17">
        <f>J23/$J$16</f>
        <v>5.9898022229581987E-5</v>
      </c>
      <c r="U23" s="76">
        <f>K23/$K$16</f>
        <v>1.3148355732719389E-4</v>
      </c>
      <c r="W23" s="141">
        <f t="shared" si="0"/>
        <v>1.0407283059293309</v>
      </c>
      <c r="X23" s="102">
        <f t="shared" si="1"/>
        <v>7.1585535097611905E-3</v>
      </c>
      <c r="AA23" s="25"/>
    </row>
    <row r="24" spans="1:27" ht="20.100000000000001" customHeight="1" x14ac:dyDescent="0.25">
      <c r="A24" s="23"/>
      <c r="B24" t="s">
        <v>82</v>
      </c>
      <c r="C24" s="9">
        <v>0</v>
      </c>
      <c r="D24" s="10">
        <v>0</v>
      </c>
      <c r="E24" s="10">
        <v>0</v>
      </c>
      <c r="F24" s="34">
        <v>0</v>
      </c>
      <c r="G24" s="34">
        <v>0</v>
      </c>
      <c r="H24" s="34">
        <v>0</v>
      </c>
      <c r="I24" s="34">
        <v>679.50199999999995</v>
      </c>
      <c r="J24" s="11">
        <v>710.35900000000004</v>
      </c>
      <c r="K24" s="156">
        <v>217.3</v>
      </c>
      <c r="M24" s="75">
        <f>C24/$C$16</f>
        <v>0</v>
      </c>
      <c r="N24" s="17">
        <f>D24/$D$16</f>
        <v>0</v>
      </c>
      <c r="O24" s="17">
        <f>E24/$E$16</f>
        <v>0</v>
      </c>
      <c r="P24" s="36">
        <f>F24/$F$16</f>
        <v>0</v>
      </c>
      <c r="Q24" s="36">
        <f>G24/$G$16</f>
        <v>0</v>
      </c>
      <c r="R24" s="36">
        <f>H24/$H$16</f>
        <v>0</v>
      </c>
      <c r="S24" s="36">
        <f>I24/$I$16</f>
        <v>6.3698588582015805E-6</v>
      </c>
      <c r="T24" s="17">
        <f>J24/$J$16</f>
        <v>6.7880402206652155E-6</v>
      </c>
      <c r="U24" s="76">
        <f>K24/$K$16</f>
        <v>2.2335723284279118E-6</v>
      </c>
      <c r="W24" s="141">
        <f t="shared" si="0"/>
        <v>-0.69409833619338956</v>
      </c>
      <c r="X24" s="102">
        <f t="shared" si="1"/>
        <v>-4.5544678922373034E-4</v>
      </c>
      <c r="AA24" s="25"/>
    </row>
    <row r="25" spans="1:27" ht="20.100000000000001" customHeight="1" thickBot="1" x14ac:dyDescent="0.3">
      <c r="A25" s="23"/>
      <c r="B25" t="s">
        <v>70</v>
      </c>
      <c r="C25" s="31">
        <v>25701448</v>
      </c>
      <c r="D25" s="32">
        <v>24280677</v>
      </c>
      <c r="E25" s="32">
        <v>22512217</v>
      </c>
      <c r="F25" s="34">
        <v>21845627</v>
      </c>
      <c r="G25" s="34">
        <v>23139505</v>
      </c>
      <c r="H25" s="34">
        <v>23724792</v>
      </c>
      <c r="I25" s="34">
        <v>22905445.698000003</v>
      </c>
      <c r="J25" s="11">
        <v>23052825.747999988</v>
      </c>
      <c r="K25" s="156">
        <v>20382924.338</v>
      </c>
      <c r="M25" s="75">
        <f>C25/$C$16</f>
        <v>0.25931905099942237</v>
      </c>
      <c r="N25" s="17">
        <f>D25/$D$16</f>
        <v>0.23681987591355133</v>
      </c>
      <c r="O25" s="17">
        <f>E25/$E$16</f>
        <v>0.23291868027677243</v>
      </c>
      <c r="P25" s="36">
        <f>F25/$F$16</f>
        <v>0.2223302478403773</v>
      </c>
      <c r="Q25" s="36">
        <f>G25/$G$16</f>
        <v>0.21574591569047322</v>
      </c>
      <c r="R25" s="36">
        <f>H25/$H$16</f>
        <v>0.21760988361295891</v>
      </c>
      <c r="S25" s="36">
        <f>I25/$I$16</f>
        <v>0.21472262948521215</v>
      </c>
      <c r="T25" s="17">
        <f>J25/$J$16</f>
        <v>0.22028792255382221</v>
      </c>
      <c r="U25" s="76">
        <f>K25/$K$16</f>
        <v>0.20951097917071612</v>
      </c>
      <c r="W25" s="107">
        <f t="shared" si="0"/>
        <v>-0.11581666556567902</v>
      </c>
      <c r="X25" s="104">
        <f t="shared" si="1"/>
        <v>-1.0776943383106086</v>
      </c>
    </row>
    <row r="26" spans="1:27" ht="20.100000000000001" customHeight="1" thickBot="1" x14ac:dyDescent="0.3">
      <c r="A26" s="72" t="s">
        <v>20</v>
      </c>
      <c r="B26" s="98"/>
      <c r="C26" s="139">
        <f t="shared" ref="C26:E33" si="2">C7+C16</f>
        <v>147163289</v>
      </c>
      <c r="D26" s="82">
        <f t="shared" si="2"/>
        <v>155031652</v>
      </c>
      <c r="E26" s="82">
        <f t="shared" si="2"/>
        <v>148990336</v>
      </c>
      <c r="F26" s="82">
        <v>153690291</v>
      </c>
      <c r="G26" s="296">
        <f t="shared" ref="G26:K33" si="3">G7+G16</f>
        <v>138726042</v>
      </c>
      <c r="H26" s="296">
        <f t="shared" si="3"/>
        <v>137236262</v>
      </c>
      <c r="I26" s="296">
        <f t="shared" si="3"/>
        <v>156407472.72500002</v>
      </c>
      <c r="J26" s="296">
        <f t="shared" si="3"/>
        <v>157085776.72500005</v>
      </c>
      <c r="K26" s="296">
        <f t="shared" si="3"/>
        <v>157284914.26700002</v>
      </c>
      <c r="M26" s="142">
        <f t="shared" ref="M26:U26" si="4">M7+M16</f>
        <v>1</v>
      </c>
      <c r="N26" s="145">
        <f t="shared" si="4"/>
        <v>1</v>
      </c>
      <c r="O26" s="145">
        <f t="shared" si="4"/>
        <v>1</v>
      </c>
      <c r="P26" s="145">
        <f t="shared" si="4"/>
        <v>1.0000000065065919</v>
      </c>
      <c r="Q26" s="145">
        <f t="shared" si="4"/>
        <v>1</v>
      </c>
      <c r="R26" s="145">
        <f t="shared" si="4"/>
        <v>1</v>
      </c>
      <c r="S26" s="145">
        <f t="shared" si="4"/>
        <v>0.99999999999999989</v>
      </c>
      <c r="T26" s="484">
        <f t="shared" si="4"/>
        <v>0.99999999999999989</v>
      </c>
      <c r="U26" s="168">
        <f t="shared" si="4"/>
        <v>0.99999999999999989</v>
      </c>
      <c r="W26" s="220">
        <f t="shared" si="0"/>
        <v>1.2676993815206017E-3</v>
      </c>
      <c r="X26" s="219">
        <f t="shared" si="1"/>
        <v>0</v>
      </c>
      <c r="AA26" s="1"/>
    </row>
    <row r="27" spans="1:27" ht="20.100000000000001" customHeight="1" x14ac:dyDescent="0.25">
      <c r="A27" s="23"/>
      <c r="B27" t="s">
        <v>64</v>
      </c>
      <c r="C27" s="9">
        <f t="shared" si="2"/>
        <v>84387165</v>
      </c>
      <c r="D27" s="10">
        <f t="shared" si="2"/>
        <v>90262204</v>
      </c>
      <c r="E27" s="10">
        <f t="shared" si="2"/>
        <v>88356524</v>
      </c>
      <c r="F27" s="10">
        <f t="shared" ref="F27:F33" si="5">F8+F17</f>
        <v>93960729</v>
      </c>
      <c r="G27" s="10">
        <f t="shared" si="3"/>
        <v>84104245</v>
      </c>
      <c r="H27" s="10">
        <f t="shared" si="3"/>
        <v>81675568</v>
      </c>
      <c r="I27" s="10">
        <f t="shared" ref="I27:K33" si="6">I8+I17</f>
        <v>94106669.169</v>
      </c>
      <c r="J27" s="11">
        <f t="shared" si="6"/>
        <v>94823713.681000024</v>
      </c>
      <c r="K27" s="11">
        <f t="shared" si="6"/>
        <v>96572103.507000014</v>
      </c>
      <c r="L27" s="2"/>
      <c r="M27" s="75">
        <f>C27/$C$26</f>
        <v>0.57342538056484993</v>
      </c>
      <c r="N27" s="17">
        <f>D27/$D$26</f>
        <v>0.58221790734707513</v>
      </c>
      <c r="O27" s="17">
        <f>E27/$E$26</f>
        <v>0.59303526907946569</v>
      </c>
      <c r="P27" s="36">
        <f>F27/$F$26</f>
        <v>0.61136411668320678</v>
      </c>
      <c r="Q27" s="36">
        <f>G27/$G$26</f>
        <v>0.60626140404121098</v>
      </c>
      <c r="R27" s="36">
        <f>H27/$H$26</f>
        <v>0.59514567658509965</v>
      </c>
      <c r="S27" s="36">
        <f>I27/$I$26</f>
        <v>0.60167629800182865</v>
      </c>
      <c r="T27" s="17">
        <f>J27/$J$26</f>
        <v>0.60364289917222602</v>
      </c>
      <c r="U27" s="76">
        <f>K27/$K$26</f>
        <v>0.61399469845571719</v>
      </c>
      <c r="W27" s="105">
        <f t="shared" si="0"/>
        <v>1.8438318413491094E-2</v>
      </c>
      <c r="X27" s="106">
        <f t="shared" si="1"/>
        <v>1.035179928349117</v>
      </c>
    </row>
    <row r="28" spans="1:27" ht="20.100000000000001" customHeight="1" x14ac:dyDescent="0.25">
      <c r="A28" s="23"/>
      <c r="B28" t="s">
        <v>65</v>
      </c>
      <c r="C28" s="9">
        <f t="shared" si="2"/>
        <v>6052924</v>
      </c>
      <c r="D28" s="10">
        <f t="shared" si="2"/>
        <v>7273550</v>
      </c>
      <c r="E28" s="10">
        <f t="shared" si="2"/>
        <v>7775921</v>
      </c>
      <c r="F28" s="10">
        <f t="shared" si="5"/>
        <v>8824868</v>
      </c>
      <c r="G28" s="10">
        <f t="shared" si="3"/>
        <v>4705754</v>
      </c>
      <c r="H28" s="10">
        <f t="shared" si="3"/>
        <v>4619775</v>
      </c>
      <c r="I28" s="10">
        <f t="shared" si="6"/>
        <v>7933048.0809999974</v>
      </c>
      <c r="J28" s="11">
        <f t="shared" si="6"/>
        <v>7702691.7020000024</v>
      </c>
      <c r="K28" s="11">
        <f t="shared" si="6"/>
        <v>8611446.0140000004</v>
      </c>
      <c r="L28" s="2"/>
      <c r="M28" s="75">
        <f>C28/$C$26</f>
        <v>4.1130665406642279E-2</v>
      </c>
      <c r="N28" s="17">
        <f>D28/$D$26</f>
        <v>4.691654837039342E-2</v>
      </c>
      <c r="O28" s="17">
        <f>E28/$E$26</f>
        <v>5.2190774306328166E-2</v>
      </c>
      <c r="P28" s="36">
        <f>F28/$F$26</f>
        <v>5.7419814502140544E-2</v>
      </c>
      <c r="Q28" s="36">
        <f>G28/$G$26</f>
        <v>3.3921201327145198E-2</v>
      </c>
      <c r="R28" s="36">
        <f>H28/$H$26</f>
        <v>3.366293232323684E-2</v>
      </c>
      <c r="S28" s="36">
        <f>I28/$I$26</f>
        <v>5.0720390418609367E-2</v>
      </c>
      <c r="T28" s="17">
        <f>J28/$J$26</f>
        <v>4.9034940416563672E-2</v>
      </c>
      <c r="U28" s="76">
        <f>K28/$K$26</f>
        <v>5.4750616447433634E-2</v>
      </c>
      <c r="W28" s="141">
        <f t="shared" si="0"/>
        <v>0.11797879847171348</v>
      </c>
      <c r="X28" s="102">
        <f t="shared" si="1"/>
        <v>0.57156760308699628</v>
      </c>
    </row>
    <row r="29" spans="1:27" ht="20.100000000000001" customHeight="1" x14ac:dyDescent="0.25">
      <c r="A29" s="23"/>
      <c r="B29" t="s">
        <v>72</v>
      </c>
      <c r="C29" s="9">
        <f t="shared" si="2"/>
        <v>34002</v>
      </c>
      <c r="D29" s="10">
        <f t="shared" si="2"/>
        <v>46873</v>
      </c>
      <c r="E29" s="10">
        <f t="shared" si="2"/>
        <v>70780</v>
      </c>
      <c r="F29" s="10">
        <f t="shared" si="5"/>
        <v>44134</v>
      </c>
      <c r="G29" s="10">
        <f t="shared" si="3"/>
        <v>39497</v>
      </c>
      <c r="H29" s="10">
        <f t="shared" si="3"/>
        <v>27136</v>
      </c>
      <c r="I29" s="10">
        <f t="shared" si="6"/>
        <v>14631.993</v>
      </c>
      <c r="J29" s="11">
        <f t="shared" si="6"/>
        <v>12820.834999999997</v>
      </c>
      <c r="K29" s="11">
        <f t="shared" si="6"/>
        <v>1890.3519999999999</v>
      </c>
      <c r="L29" s="2"/>
      <c r="M29" s="75">
        <f>C29/$C$26</f>
        <v>2.3104947049668072E-4</v>
      </c>
      <c r="N29" s="17">
        <f>D29/$D$26</f>
        <v>3.0234471087233205E-4</v>
      </c>
      <c r="O29" s="17">
        <f>E29/$E$26</f>
        <v>4.7506436927560188E-4</v>
      </c>
      <c r="P29" s="36">
        <f>F29/$F$26</f>
        <v>2.8716192618829774E-4</v>
      </c>
      <c r="Q29" s="36">
        <f>G29/$G$26</f>
        <v>2.8471222439979942E-4</v>
      </c>
      <c r="R29" s="36">
        <f>H29/$H$26</f>
        <v>1.9773199593559317E-4</v>
      </c>
      <c r="S29" s="36">
        <f>I29/$I$26</f>
        <v>9.3550472653735524E-5</v>
      </c>
      <c r="T29" s="17">
        <f>J29/$J$26</f>
        <v>8.1616778216939443E-5</v>
      </c>
      <c r="U29" s="76">
        <f>K29/$K$26</f>
        <v>1.2018647871028627E-5</v>
      </c>
      <c r="W29" s="141">
        <f t="shared" si="0"/>
        <v>-0.85255624926145601</v>
      </c>
      <c r="X29" s="102">
        <f t="shared" si="1"/>
        <v>-6.9598130345910813E-3</v>
      </c>
      <c r="AA29" s="1"/>
    </row>
    <row r="30" spans="1:27" ht="20.100000000000001" customHeight="1" x14ac:dyDescent="0.25">
      <c r="A30" s="23"/>
      <c r="B30" t="s">
        <v>66</v>
      </c>
      <c r="C30" s="9">
        <f t="shared" si="2"/>
        <v>24801508</v>
      </c>
      <c r="D30" s="10">
        <f t="shared" si="2"/>
        <v>26136911</v>
      </c>
      <c r="E30" s="10">
        <f t="shared" si="2"/>
        <v>24148872</v>
      </c>
      <c r="F30" s="10">
        <f t="shared" si="5"/>
        <v>23447965</v>
      </c>
      <c r="G30" s="10">
        <f t="shared" si="3"/>
        <v>21576777</v>
      </c>
      <c r="H30" s="10">
        <f t="shared" si="3"/>
        <v>21850146</v>
      </c>
      <c r="I30" s="10">
        <f t="shared" si="6"/>
        <v>25485827.203000009</v>
      </c>
      <c r="J30" s="11">
        <f t="shared" si="6"/>
        <v>24962689.83700002</v>
      </c>
      <c r="K30" s="11">
        <f t="shared" si="6"/>
        <v>25493895.537000004</v>
      </c>
      <c r="L30" s="2"/>
      <c r="M30" s="75">
        <f>C30/$C$26</f>
        <v>0.16853053617196609</v>
      </c>
      <c r="N30" s="17">
        <f>D30/$D$26</f>
        <v>0.16859080492801559</v>
      </c>
      <c r="O30" s="17">
        <f>E30/$E$26</f>
        <v>0.16208347902510939</v>
      </c>
      <c r="P30" s="36">
        <f>F30/$F$26</f>
        <v>0.15256633875460618</v>
      </c>
      <c r="Q30" s="36">
        <f>G30/$G$26</f>
        <v>0.15553515900064388</v>
      </c>
      <c r="R30" s="36">
        <f>H30/$H$26</f>
        <v>0.15921554319222131</v>
      </c>
      <c r="S30" s="36">
        <f>I30/$I$26</f>
        <v>0.16294507390839247</v>
      </c>
      <c r="T30" s="17">
        <f>J30/$J$26</f>
        <v>0.15891120353118024</v>
      </c>
      <c r="U30" s="76">
        <f>K30/$K$26</f>
        <v>0.16208735374152081</v>
      </c>
      <c r="W30" s="141">
        <f t="shared" si="0"/>
        <v>2.1279986390433953E-2</v>
      </c>
      <c r="X30" s="102">
        <f t="shared" si="1"/>
        <v>0.3176150210340567</v>
      </c>
    </row>
    <row r="31" spans="1:27" ht="20.100000000000001" customHeight="1" x14ac:dyDescent="0.25">
      <c r="A31" s="23"/>
      <c r="B31" t="s">
        <v>67</v>
      </c>
      <c r="C31" s="9">
        <f t="shared" si="2"/>
        <v>5853989</v>
      </c>
      <c r="D31" s="10">
        <f t="shared" si="2"/>
        <v>6863512</v>
      </c>
      <c r="E31" s="10">
        <f t="shared" si="2"/>
        <v>5985805</v>
      </c>
      <c r="F31" s="10">
        <f t="shared" si="5"/>
        <v>5207311</v>
      </c>
      <c r="G31" s="10">
        <f t="shared" si="3"/>
        <v>4916725</v>
      </c>
      <c r="H31" s="10">
        <f t="shared" si="3"/>
        <v>5099760</v>
      </c>
      <c r="I31" s="10">
        <f t="shared" si="6"/>
        <v>5583503.3360000001</v>
      </c>
      <c r="J31" s="11">
        <f t="shared" si="6"/>
        <v>6099061.9460000005</v>
      </c>
      <c r="K31" s="11">
        <f t="shared" si="6"/>
        <v>5784679.3259999994</v>
      </c>
      <c r="L31" s="2"/>
      <c r="M31" s="75">
        <f>C31/$C$26</f>
        <v>3.9778867676707061E-2</v>
      </c>
      <c r="N31" s="17">
        <f>D31/$D$26</f>
        <v>4.4271682017553424E-2</v>
      </c>
      <c r="O31" s="17">
        <f>E31/$E$26</f>
        <v>4.0175793683692347E-2</v>
      </c>
      <c r="P31" s="36">
        <f>F31/$F$26</f>
        <v>3.3881847487685475E-2</v>
      </c>
      <c r="Q31" s="36">
        <f>G31/$G$26</f>
        <v>3.5441975631367036E-2</v>
      </c>
      <c r="R31" s="36">
        <f>H31/$H$26</f>
        <v>3.7160440875313262E-2</v>
      </c>
      <c r="S31" s="36">
        <f>I31/$I$26</f>
        <v>3.5698443550821073E-2</v>
      </c>
      <c r="T31" s="17">
        <f>J31/$J$26</f>
        <v>3.8826315616577019E-2</v>
      </c>
      <c r="U31" s="76">
        <f>K31/$K$26</f>
        <v>3.6778348088616943E-2</v>
      </c>
      <c r="W31" s="141">
        <f t="shared" si="0"/>
        <v>-5.1546061145711967E-2</v>
      </c>
      <c r="X31" s="102">
        <f t="shared" si="1"/>
        <v>-0.20479675279600762</v>
      </c>
    </row>
    <row r="32" spans="1:27" ht="20.100000000000001" customHeight="1" x14ac:dyDescent="0.25">
      <c r="A32" s="23"/>
      <c r="B32" t="s">
        <v>81</v>
      </c>
      <c r="C32" s="9">
        <f t="shared" si="2"/>
        <v>0</v>
      </c>
      <c r="D32" s="10">
        <f t="shared" si="2"/>
        <v>0</v>
      </c>
      <c r="E32" s="10">
        <f t="shared" si="2"/>
        <v>0</v>
      </c>
      <c r="F32" s="10">
        <f t="shared" si="5"/>
        <v>0</v>
      </c>
      <c r="G32" s="10">
        <f t="shared" si="3"/>
        <v>0</v>
      </c>
      <c r="H32" s="10">
        <f t="shared" si="3"/>
        <v>21118</v>
      </c>
      <c r="I32" s="10">
        <f t="shared" si="6"/>
        <v>24724.218000000004</v>
      </c>
      <c r="J32" s="11">
        <f t="shared" si="6"/>
        <v>26219.331999999999</v>
      </c>
      <c r="K32" s="11">
        <f t="shared" si="6"/>
        <v>26028.562999999998</v>
      </c>
      <c r="L32" s="2"/>
      <c r="M32" s="75">
        <f>C32/$C$26</f>
        <v>0</v>
      </c>
      <c r="N32" s="17">
        <f>D32/$D$26</f>
        <v>0</v>
      </c>
      <c r="O32" s="17">
        <f>E32/$E$26</f>
        <v>0</v>
      </c>
      <c r="P32" s="36">
        <f>F32/$F$26</f>
        <v>0</v>
      </c>
      <c r="Q32" s="36">
        <f>G32/$G$26</f>
        <v>0</v>
      </c>
      <c r="R32" s="36">
        <f>H32/$H$26</f>
        <v>1.5388061210819048E-4</v>
      </c>
      <c r="S32" s="36">
        <f>I32/$I$26</f>
        <v>1.5807568250572536E-4</v>
      </c>
      <c r="T32" s="17">
        <f>J32/$J$26</f>
        <v>1.6691092310604602E-4</v>
      </c>
      <c r="U32" s="76">
        <f>K32/$K$26</f>
        <v>1.6548671003383734E-4</v>
      </c>
      <c r="W32" s="141">
        <f t="shared" si="0"/>
        <v>-7.2758909342160293E-3</v>
      </c>
      <c r="X32" s="102">
        <f t="shared" si="1"/>
        <v>-1.4242130722086723E-4</v>
      </c>
    </row>
    <row r="33" spans="1:27" ht="20.100000000000001" customHeight="1" x14ac:dyDescent="0.25">
      <c r="A33" s="23"/>
      <c r="B33" t="s">
        <v>68</v>
      </c>
      <c r="C33" s="9">
        <f t="shared" si="2"/>
        <v>0</v>
      </c>
      <c r="D33" s="10">
        <f t="shared" si="2"/>
        <v>0</v>
      </c>
      <c r="E33" s="10">
        <f t="shared" si="2"/>
        <v>266</v>
      </c>
      <c r="F33" s="10">
        <f t="shared" si="5"/>
        <v>1385</v>
      </c>
      <c r="G33" s="10">
        <f t="shared" si="3"/>
        <v>576</v>
      </c>
      <c r="H33" s="10">
        <f t="shared" si="3"/>
        <v>1021</v>
      </c>
      <c r="I33" s="10">
        <f t="shared" si="6"/>
        <v>1179.998</v>
      </c>
      <c r="J33" s="11">
        <f t="shared" si="6"/>
        <v>6564.6</v>
      </c>
      <c r="K33" s="11">
        <f t="shared" si="6"/>
        <v>15271.191999999999</v>
      </c>
      <c r="L33" s="2"/>
      <c r="M33" s="75">
        <f>C33/$C$26</f>
        <v>0</v>
      </c>
      <c r="N33" s="17">
        <f>D33/$D$26</f>
        <v>0</v>
      </c>
      <c r="O33" s="17">
        <f>E33/$E$26</f>
        <v>1.7853506954974583E-6</v>
      </c>
      <c r="P33" s="36">
        <f>F33/$F$26</f>
        <v>9.0116297587073987E-6</v>
      </c>
      <c r="Q33" s="36">
        <f>G33/$G$26</f>
        <v>4.1520682901051841E-6</v>
      </c>
      <c r="R33" s="36">
        <f>H33/$H$26</f>
        <v>7.4397246407075704E-6</v>
      </c>
      <c r="S33" s="36">
        <f>I33/$I$26</f>
        <v>7.5443837780993074E-6</v>
      </c>
      <c r="T33" s="17">
        <f>J33/$J$26</f>
        <v>4.1789906997704971E-5</v>
      </c>
      <c r="U33" s="76">
        <f>K33/$K$26</f>
        <v>9.7092541081697688E-5</v>
      </c>
      <c r="W33" s="141">
        <f t="shared" si="0"/>
        <v>1.3262943667550191</v>
      </c>
      <c r="X33" s="102">
        <f t="shared" si="1"/>
        <v>5.5302634083992715E-3</v>
      </c>
      <c r="AA33" s="1"/>
    </row>
    <row r="34" spans="1:27" ht="20.100000000000001" customHeight="1" x14ac:dyDescent="0.25">
      <c r="A34" s="23"/>
      <c r="B34" t="s">
        <v>82</v>
      </c>
      <c r="C34" s="74">
        <f>C24</f>
        <v>0</v>
      </c>
      <c r="D34" s="10">
        <f t="shared" ref="D34:K34" si="7">D24</f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0">
        <f t="shared" si="7"/>
        <v>679.50199999999995</v>
      </c>
      <c r="J34" s="196">
        <f t="shared" si="7"/>
        <v>710.35900000000004</v>
      </c>
      <c r="K34" s="11">
        <f t="shared" si="7"/>
        <v>217.3</v>
      </c>
      <c r="L34" s="2"/>
      <c r="M34" s="75">
        <f>C34/$C$26</f>
        <v>0</v>
      </c>
      <c r="N34" s="17">
        <f>D34/$D$26</f>
        <v>0</v>
      </c>
      <c r="O34" s="17">
        <f>E34/$E$26</f>
        <v>0</v>
      </c>
      <c r="P34" s="36">
        <f>F34/$F$26</f>
        <v>0</v>
      </c>
      <c r="Q34" s="36">
        <f>G34/$G$26</f>
        <v>0</v>
      </c>
      <c r="R34" s="36">
        <f>H34/$H$26</f>
        <v>0</v>
      </c>
      <c r="S34" s="36">
        <f>I34/$I$26</f>
        <v>4.3444343685209935E-6</v>
      </c>
      <c r="T34" s="17">
        <f>J34/$J$26</f>
        <v>4.52210897007932E-6</v>
      </c>
      <c r="U34" s="76">
        <f>K34/$K$26</f>
        <v>1.3815692433866925E-6</v>
      </c>
      <c r="W34" s="141">
        <f t="shared" si="0"/>
        <v>-0.69409833619338956</v>
      </c>
      <c r="X34" s="102">
        <f t="shared" si="1"/>
        <v>-3.1405397266926274E-4</v>
      </c>
      <c r="AA34" s="1"/>
    </row>
    <row r="35" spans="1:27" ht="20.100000000000001" customHeight="1" thickBot="1" x14ac:dyDescent="0.3">
      <c r="A35" s="30"/>
      <c r="B35" s="24" t="s">
        <v>70</v>
      </c>
      <c r="C35" s="198">
        <f t="shared" ref="C35:D35" si="8">C15+C25</f>
        <v>26033701</v>
      </c>
      <c r="D35" s="355">
        <f t="shared" si="8"/>
        <v>24448602</v>
      </c>
      <c r="E35" s="355">
        <f t="shared" ref="E35:J35" si="9">E15+E25</f>
        <v>22652168</v>
      </c>
      <c r="F35" s="355">
        <f t="shared" si="9"/>
        <v>22203900</v>
      </c>
      <c r="G35" s="355">
        <f t="shared" si="9"/>
        <v>23382468</v>
      </c>
      <c r="H35" s="355">
        <f t="shared" si="9"/>
        <v>23941738</v>
      </c>
      <c r="I35" s="355">
        <f t="shared" si="9"/>
        <v>23257209.225000001</v>
      </c>
      <c r="J35" s="360">
        <f t="shared" si="9"/>
        <v>23451304.432999987</v>
      </c>
      <c r="K35" s="360">
        <f t="shared" ref="K35" si="10">K15+K25</f>
        <v>20779382.476</v>
      </c>
      <c r="L35" s="2"/>
      <c r="M35" s="143">
        <f>C35/$C$26</f>
        <v>0.17690350070933791</v>
      </c>
      <c r="N35" s="78">
        <f>D35/$D$26</f>
        <v>0.15770071262609006</v>
      </c>
      <c r="O35" s="78">
        <f>E35/$E$26</f>
        <v>0.15203783418543335</v>
      </c>
      <c r="P35" s="169">
        <f>F35/$F$26</f>
        <v>0.14447171552300594</v>
      </c>
      <c r="Q35" s="78">
        <f>G35/$G$26</f>
        <v>0.16855139570694305</v>
      </c>
      <c r="R35" s="78">
        <f>H35/$H$26</f>
        <v>0.17445635469144447</v>
      </c>
      <c r="S35" s="78">
        <f>I35/$I$26</f>
        <v>0.14869627914704225</v>
      </c>
      <c r="T35" s="78">
        <f>J35/$J$26</f>
        <v>0.14928980154616209</v>
      </c>
      <c r="U35" s="217">
        <f>K35/$K$26</f>
        <v>0.13211300379848143</v>
      </c>
      <c r="W35" s="107">
        <f t="shared" si="0"/>
        <v>-0.11393489708146627</v>
      </c>
      <c r="X35" s="104">
        <f t="shared" si="1"/>
        <v>-1.7176797747680661</v>
      </c>
    </row>
    <row r="36" spans="1:27" ht="20.100000000000001" customHeight="1" x14ac:dyDescent="0.25">
      <c r="C36" s="2"/>
      <c r="D36" s="2"/>
      <c r="E36" s="2"/>
      <c r="F36" s="2"/>
      <c r="G36" s="2"/>
      <c r="H36" s="2"/>
      <c r="I36" s="2"/>
      <c r="M36" s="165"/>
    </row>
    <row r="37" spans="1:27" ht="19.5" customHeight="1" x14ac:dyDescent="0.25"/>
    <row r="38" spans="1:27" x14ac:dyDescent="0.25">
      <c r="A38" s="1" t="s">
        <v>22</v>
      </c>
      <c r="M38" s="1" t="s">
        <v>24</v>
      </c>
      <c r="W38" s="1" t="str">
        <f>W3</f>
        <v>VARIAÇÃO (JAN-DEZ)</v>
      </c>
    </row>
    <row r="39" spans="1:27" ht="15.75" thickBot="1" x14ac:dyDescent="0.3"/>
    <row r="40" spans="1:27" ht="24" customHeight="1" x14ac:dyDescent="0.25">
      <c r="A40" s="420" t="s">
        <v>78</v>
      </c>
      <c r="B40" s="445"/>
      <c r="C40" s="422">
        <v>2016</v>
      </c>
      <c r="D40" s="424">
        <v>2017</v>
      </c>
      <c r="E40" s="424">
        <v>2018</v>
      </c>
      <c r="F40" s="424">
        <v>2019</v>
      </c>
      <c r="G40" s="424">
        <v>2020</v>
      </c>
      <c r="H40" s="424">
        <v>2021</v>
      </c>
      <c r="I40" s="424">
        <v>2022</v>
      </c>
      <c r="J40" s="426">
        <v>2023</v>
      </c>
      <c r="K40" s="457">
        <v>2024</v>
      </c>
      <c r="M40" s="466">
        <v>2016</v>
      </c>
      <c r="N40" s="424">
        <v>2017</v>
      </c>
      <c r="O40" s="424">
        <v>2018</v>
      </c>
      <c r="P40" s="424">
        <v>2019</v>
      </c>
      <c r="Q40" s="424">
        <v>2020</v>
      </c>
      <c r="R40" s="424">
        <v>2021</v>
      </c>
      <c r="S40" s="424">
        <v>2022</v>
      </c>
      <c r="T40" s="426">
        <v>2023</v>
      </c>
      <c r="U40" s="457">
        <v>2024</v>
      </c>
      <c r="W40" s="477" t="s">
        <v>86</v>
      </c>
      <c r="X40" s="478"/>
    </row>
    <row r="41" spans="1:27" ht="20.25" customHeight="1" thickBot="1" x14ac:dyDescent="0.3">
      <c r="A41" s="421"/>
      <c r="B41" s="446"/>
      <c r="C41" s="453"/>
      <c r="D41" s="444"/>
      <c r="E41" s="444"/>
      <c r="F41" s="444"/>
      <c r="G41" s="444"/>
      <c r="H41" s="444"/>
      <c r="I41" s="444"/>
      <c r="J41" s="449"/>
      <c r="K41" s="459"/>
      <c r="M41" s="467"/>
      <c r="N41" s="444"/>
      <c r="O41" s="444"/>
      <c r="P41" s="444"/>
      <c r="Q41" s="444"/>
      <c r="R41" s="444"/>
      <c r="S41" s="444"/>
      <c r="T41" s="449"/>
      <c r="U41" s="458"/>
      <c r="W41" s="127" t="s">
        <v>1</v>
      </c>
      <c r="X41" s="37" t="s">
        <v>37</v>
      </c>
    </row>
    <row r="42" spans="1:27" ht="19.5" customHeight="1" thickBot="1" x14ac:dyDescent="0.3">
      <c r="A42" s="5" t="s">
        <v>36</v>
      </c>
      <c r="B42" s="6"/>
      <c r="C42" s="12">
        <v>209541598</v>
      </c>
      <c r="D42" s="13">
        <v>229381261</v>
      </c>
      <c r="E42" s="13">
        <v>222717428</v>
      </c>
      <c r="F42" s="35">
        <v>237232488</v>
      </c>
      <c r="G42" s="35">
        <v>134437905</v>
      </c>
      <c r="H42" s="35">
        <v>122048204</v>
      </c>
      <c r="I42" s="35">
        <v>226965679.11500001</v>
      </c>
      <c r="J42" s="13">
        <v>238650937.465</v>
      </c>
      <c r="K42" s="170">
        <v>214626150.77899998</v>
      </c>
      <c r="L42" s="1"/>
      <c r="M42" s="131">
        <f>C42/C61</f>
        <v>0.64469468516788675</v>
      </c>
      <c r="N42" s="20">
        <f>D42/D61</f>
        <v>0.65202228069943247</v>
      </c>
      <c r="O42" s="20">
        <f>E42/E61</f>
        <v>0.6319365208121398</v>
      </c>
      <c r="P42" s="20">
        <f>F42/F61</f>
        <v>0.64386421520260562</v>
      </c>
      <c r="Q42" s="20">
        <f>G42/G61</f>
        <v>0.48409786470985144</v>
      </c>
      <c r="R42" s="20">
        <f>H42/H61</f>
        <v>0.45557635531014251</v>
      </c>
      <c r="S42" s="20">
        <f>I42/I61</f>
        <v>0.59957676904523927</v>
      </c>
      <c r="T42" s="20">
        <f>J42/J61</f>
        <v>0.60742047808549937</v>
      </c>
      <c r="U42" s="215">
        <f>K42/K61</f>
        <v>0.66560060589548398</v>
      </c>
      <c r="V42" s="1"/>
      <c r="W42" s="62">
        <f>(K42-J42)/J42</f>
        <v>-0.10066914859499951</v>
      </c>
      <c r="X42" s="99">
        <f>(U42-T42)*100</f>
        <v>5.8180127809984601</v>
      </c>
    </row>
    <row r="43" spans="1:27" ht="19.5" customHeight="1" x14ac:dyDescent="0.25">
      <c r="A43" s="23"/>
      <c r="B43" s="140" t="s">
        <v>64</v>
      </c>
      <c r="C43" s="9">
        <v>132183304</v>
      </c>
      <c r="D43" s="10">
        <v>140122384</v>
      </c>
      <c r="E43" s="10">
        <v>140440479</v>
      </c>
      <c r="F43" s="34">
        <v>149905730</v>
      </c>
      <c r="G43" s="34">
        <v>84697491</v>
      </c>
      <c r="H43" s="34">
        <v>75095465</v>
      </c>
      <c r="I43" s="34">
        <v>139818230.553</v>
      </c>
      <c r="J43" s="10">
        <v>147794493.69100001</v>
      </c>
      <c r="K43" s="156">
        <v>130779513.366</v>
      </c>
      <c r="M43" s="75">
        <f>C43/$C$42</f>
        <v>0.63082130355806487</v>
      </c>
      <c r="N43" s="17">
        <f>D43/$D$42</f>
        <v>0.6108711033723021</v>
      </c>
      <c r="O43" s="17">
        <f>E43/$E$42</f>
        <v>0.63057696140420583</v>
      </c>
      <c r="P43" s="36">
        <f>F43/$F$42</f>
        <v>0.63189376490457749</v>
      </c>
      <c r="Q43" s="36">
        <f>G43/$F$42</f>
        <v>0.35702315359100395</v>
      </c>
      <c r="R43" s="36">
        <f>H43/$F$42</f>
        <v>0.31654798056158312</v>
      </c>
      <c r="S43" s="36">
        <f>I43/$I$42</f>
        <v>0.61603248164298996</v>
      </c>
      <c r="T43" s="17">
        <f>J43/$J$42</f>
        <v>0.61929148597069816</v>
      </c>
      <c r="U43" s="76">
        <f>K43/$K$42</f>
        <v>0.6093363408481538</v>
      </c>
      <c r="W43" s="105">
        <f t="shared" ref="W43:W70" si="11">(K43-J43)/J43</f>
        <v>-0.11512594211103651</v>
      </c>
      <c r="X43" s="106">
        <f t="shared" ref="X43:X70" si="12">(U43-T43)*100</f>
        <v>-0.99551451225443621</v>
      </c>
    </row>
    <row r="44" spans="1:27" ht="19.5" customHeight="1" x14ac:dyDescent="0.25">
      <c r="A44" s="23"/>
      <c r="B44" s="140" t="s">
        <v>65</v>
      </c>
      <c r="C44" s="9">
        <v>28920922</v>
      </c>
      <c r="D44" s="10">
        <v>35755277</v>
      </c>
      <c r="E44" s="10">
        <v>35929448</v>
      </c>
      <c r="F44" s="34">
        <v>39169486</v>
      </c>
      <c r="G44" s="34">
        <v>19125156</v>
      </c>
      <c r="H44" s="34">
        <v>19161774</v>
      </c>
      <c r="I44" s="34">
        <v>34058710.396999992</v>
      </c>
      <c r="J44" s="10">
        <v>34219484.942000002</v>
      </c>
      <c r="K44" s="156">
        <v>30484702.394000005</v>
      </c>
      <c r="M44" s="75">
        <f>C44/$C$42</f>
        <v>0.13801995535034528</v>
      </c>
      <c r="N44" s="17">
        <f>D44/$D$42</f>
        <v>0.15587706181456557</v>
      </c>
      <c r="O44" s="17">
        <f>E44/$E$42</f>
        <v>0.16132301958874992</v>
      </c>
      <c r="P44" s="36">
        <f>F44/$F$42</f>
        <v>0.16511012606334086</v>
      </c>
      <c r="Q44" s="36">
        <f>G44/$F$42</f>
        <v>8.0617777780925187E-2</v>
      </c>
      <c r="R44" s="36">
        <f>H44/$F$42</f>
        <v>8.0772132693731222E-2</v>
      </c>
      <c r="S44" s="36">
        <f>I44/$I$42</f>
        <v>0.15006106002371825</v>
      </c>
      <c r="T44" s="17">
        <f>J44/$J$42</f>
        <v>0.1433871800609145</v>
      </c>
      <c r="U44" s="76">
        <f>K44/$K$42</f>
        <v>0.14203629093357792</v>
      </c>
      <c r="W44" s="141">
        <f t="shared" si="11"/>
        <v>-0.10914198604479967</v>
      </c>
      <c r="X44" s="102">
        <f t="shared" si="12"/>
        <v>-0.13508891273365797</v>
      </c>
    </row>
    <row r="45" spans="1:27" ht="19.5" customHeight="1" x14ac:dyDescent="0.25">
      <c r="A45" s="23"/>
      <c r="B45" s="140" t="s">
        <v>72</v>
      </c>
      <c r="C45" s="9">
        <v>40804</v>
      </c>
      <c r="D45" s="10">
        <v>80734</v>
      </c>
      <c r="E45" s="10">
        <v>122357</v>
      </c>
      <c r="F45" s="34">
        <v>61080</v>
      </c>
      <c r="G45" s="34">
        <v>51146</v>
      </c>
      <c r="H45" s="34">
        <v>36639</v>
      </c>
      <c r="I45" s="34">
        <v>22912.514999999999</v>
      </c>
      <c r="J45" s="10">
        <v>25960.314999999999</v>
      </c>
      <c r="K45" s="156">
        <v>3779.7799999999997</v>
      </c>
      <c r="M45" s="75">
        <f>C45/$C$42</f>
        <v>1.9472983116221152E-4</v>
      </c>
      <c r="N45" s="17">
        <f>D45/$D$42</f>
        <v>3.5196423477678939E-4</v>
      </c>
      <c r="O45" s="17">
        <f>E45/$E$42</f>
        <v>5.4938224232725966E-4</v>
      </c>
      <c r="P45" s="36">
        <f>F45/$F$42</f>
        <v>2.5746895172300347E-4</v>
      </c>
      <c r="Q45" s="36">
        <f>G45/$F$42</f>
        <v>2.1559441723681622E-4</v>
      </c>
      <c r="R45" s="36">
        <f>H45/$F$42</f>
        <v>1.5444343356547355E-4</v>
      </c>
      <c r="S45" s="36">
        <f>I45/$I$42</f>
        <v>1.0095145261319701E-4</v>
      </c>
      <c r="T45" s="17">
        <f>J45/$J$42</f>
        <v>1.0877943860500141E-4</v>
      </c>
      <c r="U45" s="76">
        <f>K45/$K$42</f>
        <v>1.7610994682060109E-5</v>
      </c>
      <c r="W45" s="141">
        <f t="shared" si="11"/>
        <v>-0.85440161261525527</v>
      </c>
      <c r="X45" s="102">
        <f t="shared" si="12"/>
        <v>-9.1168443922941302E-3</v>
      </c>
    </row>
    <row r="46" spans="1:27" ht="19.5" customHeight="1" x14ac:dyDescent="0.25">
      <c r="A46" s="23"/>
      <c r="B46" s="140" t="s">
        <v>66</v>
      </c>
      <c r="C46" s="9">
        <v>40393076</v>
      </c>
      <c r="D46" s="10">
        <v>43585944</v>
      </c>
      <c r="E46" s="10">
        <v>36137872</v>
      </c>
      <c r="F46" s="34">
        <v>38548621</v>
      </c>
      <c r="G46" s="34">
        <v>24892469</v>
      </c>
      <c r="H46" s="34">
        <v>22933745</v>
      </c>
      <c r="I46" s="34">
        <v>43454102.842000023</v>
      </c>
      <c r="J46" s="10">
        <v>45969518.322999991</v>
      </c>
      <c r="K46" s="156">
        <v>45120679.891000003</v>
      </c>
      <c r="M46" s="75">
        <f>C46/$C$42</f>
        <v>0.1927687694736393</v>
      </c>
      <c r="N46" s="17">
        <f>D46/$D$42</f>
        <v>0.19001527766472606</v>
      </c>
      <c r="O46" s="17">
        <f>E46/$E$42</f>
        <v>0.16225884217736206</v>
      </c>
      <c r="P46" s="36">
        <f>F46/$F$42</f>
        <v>0.16249300981069675</v>
      </c>
      <c r="Q46" s="36">
        <f>G46/$F$42</f>
        <v>0.10492858381184283</v>
      </c>
      <c r="R46" s="36">
        <f>H46/$F$42</f>
        <v>9.6672024954693389E-2</v>
      </c>
      <c r="S46" s="36">
        <f>I46/$I$42</f>
        <v>0.19145671280098037</v>
      </c>
      <c r="T46" s="17">
        <f>J46/$J$42</f>
        <v>0.19262240832279059</v>
      </c>
      <c r="U46" s="76">
        <f>K46/$K$42</f>
        <v>0.2102291809606214</v>
      </c>
      <c r="W46" s="141">
        <f t="shared" si="11"/>
        <v>-1.8465245296583593E-2</v>
      </c>
      <c r="X46" s="102">
        <f t="shared" si="12"/>
        <v>1.760677263783081</v>
      </c>
    </row>
    <row r="47" spans="1:27" ht="19.5" customHeight="1" x14ac:dyDescent="0.25">
      <c r="A47" s="23"/>
      <c r="B47" t="s">
        <v>67</v>
      </c>
      <c r="C47" s="9">
        <v>7382149</v>
      </c>
      <c r="D47" s="10">
        <v>9249131</v>
      </c>
      <c r="E47" s="10">
        <v>9711674</v>
      </c>
      <c r="F47" s="34">
        <v>8790522</v>
      </c>
      <c r="G47" s="34">
        <v>5187559</v>
      </c>
      <c r="H47" s="34">
        <v>4125921</v>
      </c>
      <c r="I47" s="34">
        <v>8619242.0450000018</v>
      </c>
      <c r="J47" s="10">
        <v>9577481.243999999</v>
      </c>
      <c r="K47" s="156">
        <v>7595111.2519999985</v>
      </c>
      <c r="M47" s="75">
        <f>C47/$C$42</f>
        <v>3.5229992853256759E-2</v>
      </c>
      <c r="N47" s="17">
        <f>D47/$D$42</f>
        <v>4.0322086292829303E-2</v>
      </c>
      <c r="O47" s="17">
        <f>E47/$E$42</f>
        <v>4.3605361678296678E-2</v>
      </c>
      <c r="P47" s="36">
        <f>F47/$F$42</f>
        <v>3.7054461107367383E-2</v>
      </c>
      <c r="Q47" s="36">
        <f>G47/$F$42</f>
        <v>2.1866983918324038E-2</v>
      </c>
      <c r="R47" s="36">
        <f>H47/$F$42</f>
        <v>1.7391888584838346E-2</v>
      </c>
      <c r="S47" s="36">
        <f>I47/$I$42</f>
        <v>3.7975970986488951E-2</v>
      </c>
      <c r="T47" s="17">
        <f>J47/$J$42</f>
        <v>4.0131756219916839E-2</v>
      </c>
      <c r="U47" s="76">
        <f>K47/$K$42</f>
        <v>3.538763204965021E-2</v>
      </c>
      <c r="W47" s="141">
        <f t="shared" si="11"/>
        <v>-0.20698239354338543</v>
      </c>
      <c r="X47" s="102">
        <f t="shared" si="12"/>
        <v>-0.47441241702666292</v>
      </c>
    </row>
    <row r="48" spans="1:27" ht="19.5" customHeight="1" x14ac:dyDescent="0.25">
      <c r="A48" s="23"/>
      <c r="B48" s="140" t="s">
        <v>81</v>
      </c>
      <c r="C48" s="9"/>
      <c r="D48" s="10"/>
      <c r="E48" s="10"/>
      <c r="F48" s="34">
        <v>0</v>
      </c>
      <c r="G48" s="34">
        <v>0</v>
      </c>
      <c r="H48" s="34">
        <v>39775</v>
      </c>
      <c r="I48" s="34">
        <v>37034.21</v>
      </c>
      <c r="J48" s="10">
        <v>55482.557000000001</v>
      </c>
      <c r="K48" s="156">
        <v>40907.802000000003</v>
      </c>
      <c r="M48" s="75">
        <f>C48/$C$42</f>
        <v>0</v>
      </c>
      <c r="N48" s="17">
        <f>D48/$D$42</f>
        <v>0</v>
      </c>
      <c r="O48" s="17">
        <f>E48/$E$42</f>
        <v>0</v>
      </c>
      <c r="P48" s="36">
        <f>F48/$F$42</f>
        <v>0</v>
      </c>
      <c r="Q48" s="36">
        <f>G48/$F$42</f>
        <v>0</v>
      </c>
      <c r="R48" s="36">
        <f>H48/$F$42</f>
        <v>1.6766253364083929E-4</v>
      </c>
      <c r="S48" s="36">
        <f>I48/$I$42</f>
        <v>1.6317096992111895E-4</v>
      </c>
      <c r="T48" s="17">
        <f>J48/$J$42</f>
        <v>2.3248413599103059E-4</v>
      </c>
      <c r="U48" s="76">
        <f>K48/$K$42</f>
        <v>1.9060026866028393E-4</v>
      </c>
      <c r="W48" s="141">
        <f t="shared" si="11"/>
        <v>-0.2626907588271391</v>
      </c>
      <c r="X48" s="102">
        <f t="shared" si="12"/>
        <v>-4.1883867330746657E-3</v>
      </c>
    </row>
    <row r="49" spans="1:24" ht="19.5" customHeight="1" x14ac:dyDescent="0.25">
      <c r="A49" s="23"/>
      <c r="B49" t="s">
        <v>68</v>
      </c>
      <c r="C49" s="9">
        <v>0</v>
      </c>
      <c r="D49" s="10">
        <v>0</v>
      </c>
      <c r="E49" s="10">
        <v>0</v>
      </c>
      <c r="F49" s="34">
        <v>4200</v>
      </c>
      <c r="G49" s="34">
        <v>1939</v>
      </c>
      <c r="H49" s="34">
        <v>0</v>
      </c>
      <c r="I49" s="34"/>
      <c r="J49" s="10">
        <v>612.71299999999997</v>
      </c>
      <c r="K49" s="156">
        <v>5125.8130000000001</v>
      </c>
      <c r="M49" s="75">
        <f>C49/$C$42</f>
        <v>0</v>
      </c>
      <c r="N49" s="17">
        <f>D49/$D$42</f>
        <v>0</v>
      </c>
      <c r="O49" s="17">
        <f>E49/$E$42</f>
        <v>0</v>
      </c>
      <c r="P49" s="36">
        <f>F49/$F$42</f>
        <v>1.7704151886650533E-5</v>
      </c>
      <c r="Q49" s="36">
        <f>G49/$F$42</f>
        <v>8.1734167876703296E-6</v>
      </c>
      <c r="R49" s="36">
        <f>H49/$F$42</f>
        <v>0</v>
      </c>
      <c r="S49" s="36">
        <f>I49/$I$42</f>
        <v>0</v>
      </c>
      <c r="T49" s="17">
        <f>J49/$J$42</f>
        <v>2.5674024435368455E-6</v>
      </c>
      <c r="U49" s="76">
        <f>K49/$K$42</f>
        <v>2.3882518422827409E-5</v>
      </c>
      <c r="W49" s="141">
        <f t="shared" si="11"/>
        <v>7.3657650482362875</v>
      </c>
      <c r="X49" s="102">
        <f t="shared" si="12"/>
        <v>2.1315115979290561E-3</v>
      </c>
    </row>
    <row r="50" spans="1:24" ht="19.5" customHeight="1" thickBot="1" x14ac:dyDescent="0.3">
      <c r="A50" s="23"/>
      <c r="B50" t="s">
        <v>70</v>
      </c>
      <c r="C50" s="9">
        <v>621343</v>
      </c>
      <c r="D50" s="10">
        <v>587791</v>
      </c>
      <c r="E50" s="10">
        <v>375598</v>
      </c>
      <c r="F50" s="34">
        <v>752849</v>
      </c>
      <c r="G50" s="34">
        <v>482145</v>
      </c>
      <c r="H50" s="34">
        <v>654885</v>
      </c>
      <c r="I50" s="34">
        <v>955446.55299999984</v>
      </c>
      <c r="J50" s="10">
        <v>1007903.6799999999</v>
      </c>
      <c r="K50" s="156">
        <v>596330.4809999998</v>
      </c>
      <c r="M50" s="75">
        <f>C50/$C$42</f>
        <v>2.9652489335315656E-3</v>
      </c>
      <c r="N50" s="17">
        <f>D50/$D$42</f>
        <v>2.5625066208002055E-3</v>
      </c>
      <c r="O50" s="17">
        <f>E50/$E$42</f>
        <v>1.686432909058199E-3</v>
      </c>
      <c r="P50" s="36">
        <f>F50/$F$42</f>
        <v>3.1734650104078494E-3</v>
      </c>
      <c r="Q50" s="36">
        <f>G50/$F$42</f>
        <v>2.0323734074736005E-3</v>
      </c>
      <c r="R50" s="36">
        <f>H50/$F$42</f>
        <v>2.7605198829259844E-3</v>
      </c>
      <c r="S50" s="36">
        <f>I50/$I$42</f>
        <v>4.2096521232881639E-3</v>
      </c>
      <c r="T50" s="17">
        <f>J50/$J$42</f>
        <v>4.2233384486403567E-3</v>
      </c>
      <c r="U50" s="76">
        <f>K50/$K$42</f>
        <v>2.7784614262315118E-3</v>
      </c>
      <c r="W50" s="107">
        <f t="shared" si="11"/>
        <v>-0.4083457647460918</v>
      </c>
      <c r="X50" s="104">
        <f t="shared" si="12"/>
        <v>-0.1444877022408845</v>
      </c>
    </row>
    <row r="51" spans="1:24" ht="19.5" customHeight="1" thickBot="1" x14ac:dyDescent="0.3">
      <c r="A51" s="5" t="s">
        <v>35</v>
      </c>
      <c r="B51" s="6"/>
      <c r="C51" s="12">
        <v>115482949</v>
      </c>
      <c r="D51" s="13">
        <v>122418467</v>
      </c>
      <c r="E51" s="13">
        <v>129718965</v>
      </c>
      <c r="F51" s="35">
        <v>131218627</v>
      </c>
      <c r="G51" s="35">
        <v>143270209</v>
      </c>
      <c r="H51" s="35">
        <v>145850256</v>
      </c>
      <c r="I51" s="35">
        <v>151577471.37500006</v>
      </c>
      <c r="J51" s="13">
        <v>154241541.59200007</v>
      </c>
      <c r="K51" s="155">
        <v>107828710.10599998</v>
      </c>
      <c r="L51" s="1"/>
      <c r="M51" s="131">
        <f>C51/C61</f>
        <v>0.35530531483211331</v>
      </c>
      <c r="N51" s="20">
        <f>D51/D61</f>
        <v>0.34797771930056753</v>
      </c>
      <c r="O51" s="20">
        <f>E51/E61</f>
        <v>0.36806347918786014</v>
      </c>
      <c r="P51" s="20">
        <f>F51/F61</f>
        <v>0.35613578479739438</v>
      </c>
      <c r="Q51" s="20">
        <f>G51/G61</f>
        <v>0.51590213529014861</v>
      </c>
      <c r="R51" s="20">
        <f>H51/H61</f>
        <v>0.54442364468985749</v>
      </c>
      <c r="S51" s="20">
        <f>I51/I61</f>
        <v>0.40042323095476079</v>
      </c>
      <c r="T51" s="20">
        <f>J51/J61</f>
        <v>0.39257952191450074</v>
      </c>
      <c r="U51" s="215">
        <f>K51/K61</f>
        <v>0.33439939410451597</v>
      </c>
      <c r="V51" s="1"/>
      <c r="W51" s="62">
        <f t="shared" si="11"/>
        <v>-0.30091005968269802</v>
      </c>
      <c r="X51" s="99">
        <f t="shared" si="12"/>
        <v>-5.818012780998477</v>
      </c>
    </row>
    <row r="52" spans="1:24" ht="19.5" customHeight="1" x14ac:dyDescent="0.25">
      <c r="A52" s="23"/>
      <c r="B52" t="s">
        <v>64</v>
      </c>
      <c r="C52" s="9">
        <v>57074085</v>
      </c>
      <c r="D52" s="10">
        <v>61969326</v>
      </c>
      <c r="E52" s="10">
        <v>67200356</v>
      </c>
      <c r="F52" s="34">
        <v>70047222</v>
      </c>
      <c r="G52" s="34">
        <v>80419122</v>
      </c>
      <c r="H52" s="34">
        <v>80164986</v>
      </c>
      <c r="I52" s="34">
        <v>79399956.035000026</v>
      </c>
      <c r="J52" s="10">
        <v>78460913.99800007</v>
      </c>
      <c r="K52" s="156">
        <v>54552896.190000013</v>
      </c>
      <c r="M52" s="75">
        <f>C52/$C$51</f>
        <v>0.49422088277291915</v>
      </c>
      <c r="N52" s="17">
        <f>D52/$D$51</f>
        <v>0.5062089692725853</v>
      </c>
      <c r="O52" s="17">
        <f>E52/$E$51</f>
        <v>0.51804573063005865</v>
      </c>
      <c r="P52" s="36">
        <f>F52/$F$51</f>
        <v>0.53382072043780793</v>
      </c>
      <c r="Q52" s="36">
        <f>G52/$F$51</f>
        <v>0.612863614248913</v>
      </c>
      <c r="R52" s="36">
        <f>H52/$F$51</f>
        <v>0.6109268770202877</v>
      </c>
      <c r="S52" s="36">
        <f>I52/$I$51</f>
        <v>0.52382425511351816</v>
      </c>
      <c r="T52" s="17">
        <f>J52/$J$51</f>
        <v>0.50868860093180979</v>
      </c>
      <c r="U52" s="76">
        <f>K52/$K$51</f>
        <v>0.50592181002974357</v>
      </c>
      <c r="W52" s="105">
        <f t="shared" si="11"/>
        <v>-0.30471245604670705</v>
      </c>
      <c r="X52" s="106">
        <f t="shared" si="12"/>
        <v>-0.27667909020662185</v>
      </c>
    </row>
    <row r="53" spans="1:24" ht="19.5" customHeight="1" x14ac:dyDescent="0.25">
      <c r="A53" s="23"/>
      <c r="B53" t="s">
        <v>65</v>
      </c>
      <c r="C53" s="9">
        <v>205712</v>
      </c>
      <c r="D53" s="10">
        <v>156591</v>
      </c>
      <c r="E53" s="10">
        <v>30322</v>
      </c>
      <c r="F53" s="34">
        <v>58813</v>
      </c>
      <c r="G53" s="34">
        <v>38687</v>
      </c>
      <c r="H53" s="34">
        <v>25946</v>
      </c>
      <c r="I53" s="34">
        <v>67562.293000000005</v>
      </c>
      <c r="J53" s="10">
        <v>51853.842999999993</v>
      </c>
      <c r="K53" s="156">
        <v>46176.709000000003</v>
      </c>
      <c r="M53" s="75">
        <f>C53/$C$51</f>
        <v>1.7813192491300165E-3</v>
      </c>
      <c r="N53" s="17">
        <f>D53/$D$51</f>
        <v>1.2791452453002864E-3</v>
      </c>
      <c r="O53" s="17">
        <f>E53/$E$51</f>
        <v>2.3375147959282593E-4</v>
      </c>
      <c r="P53" s="36">
        <f>F53/$F$51</f>
        <v>4.4820618341022574E-4</v>
      </c>
      <c r="Q53" s="36">
        <f>G53/$F$51</f>
        <v>2.9482856881287139E-4</v>
      </c>
      <c r="R53" s="36">
        <f>H53/$F$51</f>
        <v>1.9773107365313311E-4</v>
      </c>
      <c r="S53" s="36">
        <f>I53/$I$51</f>
        <v>4.4572780101900534E-4</v>
      </c>
      <c r="T53" s="17">
        <f>J53/$J$51</f>
        <v>3.3618597470429755E-4</v>
      </c>
      <c r="U53" s="76">
        <f>K53/$K$51</f>
        <v>4.2824131861177265E-4</v>
      </c>
      <c r="W53" s="141">
        <f t="shared" si="11"/>
        <v>-0.10948338004571795</v>
      </c>
      <c r="X53" s="102">
        <f t="shared" si="12"/>
        <v>9.2055343907475103E-3</v>
      </c>
    </row>
    <row r="54" spans="1:24" ht="19.5" customHeight="1" x14ac:dyDescent="0.25">
      <c r="A54" s="23"/>
      <c r="B54" t="s">
        <v>72</v>
      </c>
      <c r="C54" s="9">
        <v>0</v>
      </c>
      <c r="D54" s="10">
        <v>0</v>
      </c>
      <c r="E54" s="10">
        <v>0</v>
      </c>
      <c r="F54" s="34">
        <v>236</v>
      </c>
      <c r="G54" s="34">
        <v>2490</v>
      </c>
      <c r="H54" s="34">
        <v>172</v>
      </c>
      <c r="I54" s="34"/>
      <c r="J54" s="10"/>
      <c r="K54" s="156"/>
      <c r="M54" s="75">
        <f>C54/$C$51</f>
        <v>0</v>
      </c>
      <c r="N54" s="17">
        <f>D54/$D$51</f>
        <v>0</v>
      </c>
      <c r="O54" s="17">
        <f>E54/$E$51</f>
        <v>0</v>
      </c>
      <c r="P54" s="36">
        <f>F54/$F$51</f>
        <v>1.7985251438425736E-6</v>
      </c>
      <c r="Q54" s="36">
        <f>G54/$F$51</f>
        <v>1.8975964441389866E-5</v>
      </c>
      <c r="R54" s="36">
        <f>H54/$F$51</f>
        <v>1.310789511614079E-6</v>
      </c>
      <c r="S54" s="36">
        <f>I54/$I$51</f>
        <v>0</v>
      </c>
      <c r="T54" s="17">
        <f>J54/$J$51</f>
        <v>0</v>
      </c>
      <c r="U54" s="76">
        <f>K54/$K$51</f>
        <v>0</v>
      </c>
      <c r="W54" s="141"/>
      <c r="X54" s="102">
        <f t="shared" si="12"/>
        <v>0</v>
      </c>
    </row>
    <row r="55" spans="1:24" ht="19.5" customHeight="1" x14ac:dyDescent="0.25">
      <c r="A55" s="23"/>
      <c r="B55" t="s">
        <v>66</v>
      </c>
      <c r="C55" s="9">
        <v>33584523</v>
      </c>
      <c r="D55" s="10">
        <v>36099866</v>
      </c>
      <c r="E55" s="10">
        <v>36111331</v>
      </c>
      <c r="F55" s="34">
        <v>35650257</v>
      </c>
      <c r="G55" s="34">
        <v>37467931</v>
      </c>
      <c r="H55" s="34">
        <v>40130594</v>
      </c>
      <c r="I55" s="34">
        <v>45769481.328999966</v>
      </c>
      <c r="J55" s="10">
        <v>48445948.852000028</v>
      </c>
      <c r="K55" s="156">
        <v>45904712.027000032</v>
      </c>
      <c r="M55" s="75">
        <f>C55/$C$51</f>
        <v>0.29081802370668591</v>
      </c>
      <c r="N55" s="17">
        <f>D55/$D$51</f>
        <v>0.29488905460644266</v>
      </c>
      <c r="O55" s="17">
        <f>E55/$E$51</f>
        <v>0.27838127601465212</v>
      </c>
      <c r="P55" s="36">
        <f>F55/$F$51</f>
        <v>0.27168594745317676</v>
      </c>
      <c r="Q55" s="36">
        <f>G55/$F$51</f>
        <v>0.28553820335279073</v>
      </c>
      <c r="R55" s="36">
        <f>H55/$F$51</f>
        <v>0.30583000994210979</v>
      </c>
      <c r="S55" s="36">
        <f>I55/$I$51</f>
        <v>0.30195437959092913</v>
      </c>
      <c r="T55" s="17">
        <f>J55/$J$51</f>
        <v>0.31409144613031237</v>
      </c>
      <c r="U55" s="76">
        <f>K55/$K$51</f>
        <v>0.42571882740574235</v>
      </c>
      <c r="W55" s="141">
        <f t="shared" si="11"/>
        <v>-5.2455094496411829E-2</v>
      </c>
      <c r="X55" s="102">
        <f t="shared" si="12"/>
        <v>11.162738127542998</v>
      </c>
    </row>
    <row r="56" spans="1:24" ht="19.5" customHeight="1" x14ac:dyDescent="0.25">
      <c r="A56" s="23"/>
      <c r="B56" t="s">
        <v>67</v>
      </c>
      <c r="C56" s="9">
        <v>3838992</v>
      </c>
      <c r="D56" s="10">
        <v>4275984</v>
      </c>
      <c r="E56" s="10">
        <v>3974044</v>
      </c>
      <c r="F56" s="34">
        <v>3420997</v>
      </c>
      <c r="G56" s="34">
        <v>3838142</v>
      </c>
      <c r="H56" s="34">
        <v>4145803</v>
      </c>
      <c r="I56" s="34">
        <v>4062637.4870000002</v>
      </c>
      <c r="J56" s="10">
        <v>4201744.659</v>
      </c>
      <c r="K56" s="156">
        <v>4419704.3579999991</v>
      </c>
      <c r="M56" s="75">
        <f>C56/$C$51</f>
        <v>3.3242933552034594E-2</v>
      </c>
      <c r="N56" s="17">
        <f>D56/$D$51</f>
        <v>3.4929239883391125E-2</v>
      </c>
      <c r="O56" s="17">
        <f>E56/$E$51</f>
        <v>3.0635797934403811E-2</v>
      </c>
      <c r="P56" s="36">
        <f>F56/$F$51</f>
        <v>2.6070970853855985E-2</v>
      </c>
      <c r="Q56" s="36">
        <f>G56/$F$51</f>
        <v>2.9249978358636537E-2</v>
      </c>
      <c r="R56" s="36">
        <f>H56/$F$51</f>
        <v>3.1594622614059209E-2</v>
      </c>
      <c r="S56" s="36">
        <f>I56/$I$51</f>
        <v>2.6802383297113493E-2</v>
      </c>
      <c r="T56" s="17">
        <f>J56/$J$51</f>
        <v>2.7241329512346684E-2</v>
      </c>
      <c r="U56" s="76">
        <f>K56/$K$51</f>
        <v>4.0988196498458078E-2</v>
      </c>
      <c r="W56" s="141">
        <f t="shared" si="11"/>
        <v>5.18736183868614E-2</v>
      </c>
      <c r="X56" s="102">
        <f t="shared" si="12"/>
        <v>1.3746866986111395</v>
      </c>
    </row>
    <row r="57" spans="1:24" ht="19.5" customHeight="1" x14ac:dyDescent="0.25">
      <c r="A57" s="23"/>
      <c r="B57" t="s">
        <v>81</v>
      </c>
      <c r="C57" s="9"/>
      <c r="D57" s="10"/>
      <c r="E57" s="10"/>
      <c r="F57" s="34">
        <v>0</v>
      </c>
      <c r="G57" s="34">
        <v>0</v>
      </c>
      <c r="H57" s="34">
        <v>77344</v>
      </c>
      <c r="I57" s="34">
        <v>105951.04699999999</v>
      </c>
      <c r="J57" s="10">
        <v>113697.308</v>
      </c>
      <c r="K57" s="156">
        <v>113596.63499999998</v>
      </c>
      <c r="M57" s="75">
        <f>C57/$C$51</f>
        <v>0</v>
      </c>
      <c r="N57" s="17">
        <f>D57/$D$51</f>
        <v>0</v>
      </c>
      <c r="O57" s="17">
        <f>E57/$E$51</f>
        <v>0</v>
      </c>
      <c r="P57" s="36">
        <f>F57/$F$51</f>
        <v>0</v>
      </c>
      <c r="Q57" s="36">
        <f>G57/$F$51</f>
        <v>0</v>
      </c>
      <c r="R57" s="36">
        <f>H57/$F$51</f>
        <v>5.8942851154813558E-4</v>
      </c>
      <c r="S57" s="36">
        <f>I57/$I$51</f>
        <v>6.9898940811513426E-4</v>
      </c>
      <c r="T57" s="17">
        <f>J57/$J$51</f>
        <v>7.3713804223217818E-4</v>
      </c>
      <c r="U57" s="76">
        <f>K57/$K$51</f>
        <v>1.0534915505186874E-3</v>
      </c>
      <c r="W57" s="141">
        <f t="shared" si="11"/>
        <v>-8.8544752528375013E-4</v>
      </c>
      <c r="X57" s="102">
        <f t="shared" si="12"/>
        <v>3.1635350828650925E-2</v>
      </c>
    </row>
    <row r="58" spans="1:24" ht="19.5" customHeight="1" x14ac:dyDescent="0.25">
      <c r="A58" s="23"/>
      <c r="B58" t="s">
        <v>68</v>
      </c>
      <c r="C58" s="9">
        <v>0</v>
      </c>
      <c r="D58" s="10">
        <v>0</v>
      </c>
      <c r="E58" s="10">
        <v>456</v>
      </c>
      <c r="F58" s="34">
        <v>373</v>
      </c>
      <c r="G58" s="34">
        <v>65</v>
      </c>
      <c r="H58" s="34">
        <v>1438</v>
      </c>
      <c r="I58" s="34">
        <v>1688.6310000000003</v>
      </c>
      <c r="J58" s="10">
        <v>7637.55</v>
      </c>
      <c r="K58" s="156">
        <v>14988.661999999997</v>
      </c>
      <c r="M58" s="75">
        <f>C58/$C$51</f>
        <v>0</v>
      </c>
      <c r="N58" s="17">
        <f>D58/$D$51</f>
        <v>0</v>
      </c>
      <c r="O58" s="17">
        <f>E58/$E$51</f>
        <v>3.5152916923134564E-6</v>
      </c>
      <c r="P58" s="36">
        <f>F58/$F$51</f>
        <v>2.8425842315816946E-6</v>
      </c>
      <c r="Q58" s="36">
        <f>G58/$F$51</f>
        <v>4.9535650148206479E-7</v>
      </c>
      <c r="R58" s="36">
        <f>H58/$F$51</f>
        <v>1.0958809986633986E-5</v>
      </c>
      <c r="S58" s="36">
        <f>I58/$I$51</f>
        <v>1.1140382437323792E-5</v>
      </c>
      <c r="T58" s="17">
        <f>J58/$J$51</f>
        <v>4.9516815775887778E-5</v>
      </c>
      <c r="U58" s="76">
        <f>K58/$K$51</f>
        <v>1.3900437077718483E-4</v>
      </c>
      <c r="W58" s="141">
        <f t="shared" si="11"/>
        <v>0.96249608840531276</v>
      </c>
      <c r="X58" s="102">
        <f t="shared" si="12"/>
        <v>8.948755500129706E-3</v>
      </c>
    </row>
    <row r="59" spans="1:24" ht="19.5" customHeight="1" x14ac:dyDescent="0.25">
      <c r="A59" s="23"/>
      <c r="B59" t="s">
        <v>82</v>
      </c>
      <c r="C59" s="9"/>
      <c r="D59" s="10"/>
      <c r="E59" s="10"/>
      <c r="F59" s="34"/>
      <c r="G59" s="34"/>
      <c r="H59" s="34"/>
      <c r="I59" s="34">
        <v>6741.8660000000009</v>
      </c>
      <c r="J59" s="10">
        <v>7608.786000000001</v>
      </c>
      <c r="K59" s="156">
        <v>2357.9699999999998</v>
      </c>
      <c r="M59" s="75">
        <f>C59/$C$51</f>
        <v>0</v>
      </c>
      <c r="N59" s="17">
        <f>D59/$D$51</f>
        <v>0</v>
      </c>
      <c r="O59" s="17">
        <f>E59/$E$51</f>
        <v>0</v>
      </c>
      <c r="P59" s="36">
        <f>F59/$F$51</f>
        <v>0</v>
      </c>
      <c r="Q59" s="36">
        <f>G59/$F$51</f>
        <v>0</v>
      </c>
      <c r="R59" s="36">
        <f>H59/$F$51</f>
        <v>0</v>
      </c>
      <c r="S59" s="36">
        <f>I59/$I$51</f>
        <v>4.4478021297246346E-5</v>
      </c>
      <c r="T59" s="17">
        <f>J59/$J$51</f>
        <v>4.9330329050566495E-5</v>
      </c>
      <c r="U59" s="76">
        <f>K59/$K$51</f>
        <v>2.1867738171791354E-5</v>
      </c>
      <c r="W59" s="141">
        <f t="shared" si="11"/>
        <v>-0.6900990512809797</v>
      </c>
      <c r="X59" s="102">
        <f t="shared" si="12"/>
        <v>-2.7462590878775139E-3</v>
      </c>
    </row>
    <row r="60" spans="1:24" ht="19.5" customHeight="1" thickBot="1" x14ac:dyDescent="0.3">
      <c r="A60" s="23"/>
      <c r="B60" t="s">
        <v>70</v>
      </c>
      <c r="C60" s="31">
        <v>20779637</v>
      </c>
      <c r="D60" s="32">
        <v>19916700</v>
      </c>
      <c r="E60" s="32">
        <v>22402456</v>
      </c>
      <c r="F60" s="34">
        <v>22040729</v>
      </c>
      <c r="G60" s="34">
        <v>21503772</v>
      </c>
      <c r="H60" s="34">
        <v>21303973</v>
      </c>
      <c r="I60" s="34">
        <v>22164921.346000008</v>
      </c>
      <c r="J60" s="10">
        <v>22964957.739999998</v>
      </c>
      <c r="K60" s="156">
        <v>20484227.788000003</v>
      </c>
      <c r="M60" s="75">
        <f>C60/$C$51</f>
        <v>0.17993684071923033</v>
      </c>
      <c r="N60" s="17">
        <f>D60/$D$51</f>
        <v>0.16269359099228059</v>
      </c>
      <c r="O60" s="17">
        <f>E60/$E$51</f>
        <v>0.17269992864960032</v>
      </c>
      <c r="P60" s="36">
        <f>F60/$F$51</f>
        <v>0.16796951396237364</v>
      </c>
      <c r="Q60" s="36">
        <f>G60/$F$51</f>
        <v>0.16387743487058434</v>
      </c>
      <c r="R60" s="36">
        <f>H60/$F$51</f>
        <v>0.16235479281459025</v>
      </c>
      <c r="S60" s="36">
        <f>I60/$I$51</f>
        <v>0.1462283355497096</v>
      </c>
      <c r="T60" s="17">
        <f>J60/$J$51</f>
        <v>0.1488895760698952</v>
      </c>
      <c r="U60" s="76">
        <f>K60/$K$51</f>
        <v>0.18997007168001157</v>
      </c>
      <c r="W60" s="107">
        <f t="shared" si="11"/>
        <v>-0.1080224043991642</v>
      </c>
      <c r="X60" s="104">
        <f t="shared" si="12"/>
        <v>4.1080495610116365</v>
      </c>
    </row>
    <row r="61" spans="1:24" ht="19.5" customHeight="1" thickBot="1" x14ac:dyDescent="0.3">
      <c r="A61" s="72" t="s">
        <v>20</v>
      </c>
      <c r="B61" s="98"/>
      <c r="C61" s="139">
        <f t="shared" ref="C61:K68" si="13">C42+C51</f>
        <v>325024547</v>
      </c>
      <c r="D61" s="82">
        <f t="shared" si="13"/>
        <v>351799728</v>
      </c>
      <c r="E61" s="82">
        <f t="shared" si="13"/>
        <v>352436393</v>
      </c>
      <c r="F61" s="82">
        <f t="shared" si="13"/>
        <v>368451115</v>
      </c>
      <c r="G61" s="82">
        <f t="shared" si="13"/>
        <v>277708114</v>
      </c>
      <c r="H61" s="82">
        <f t="shared" si="13"/>
        <v>267898460</v>
      </c>
      <c r="I61" s="82">
        <f t="shared" si="13"/>
        <v>378543150.49000007</v>
      </c>
      <c r="J61" s="82">
        <f t="shared" si="13"/>
        <v>392892479.05700004</v>
      </c>
      <c r="K61" s="178">
        <f t="shared" si="13"/>
        <v>322454860.88499999</v>
      </c>
      <c r="M61" s="142">
        <f t="shared" ref="M61:T61" si="14">M42+M51</f>
        <v>1</v>
      </c>
      <c r="N61" s="145">
        <f t="shared" si="14"/>
        <v>1</v>
      </c>
      <c r="O61" s="145">
        <f t="shared" si="14"/>
        <v>1</v>
      </c>
      <c r="P61" s="145">
        <f t="shared" si="14"/>
        <v>1</v>
      </c>
      <c r="Q61" s="145">
        <f t="shared" si="14"/>
        <v>1</v>
      </c>
      <c r="R61" s="145">
        <f t="shared" si="14"/>
        <v>1</v>
      </c>
      <c r="S61" s="145">
        <f t="shared" si="14"/>
        <v>1</v>
      </c>
      <c r="T61" s="145">
        <f t="shared" si="14"/>
        <v>1</v>
      </c>
      <c r="U61" s="168">
        <f>U51+U42</f>
        <v>1</v>
      </c>
      <c r="W61" s="220">
        <f t="shared" si="11"/>
        <v>-0.17927962973753209</v>
      </c>
      <c r="X61" s="219">
        <f t="shared" si="12"/>
        <v>0</v>
      </c>
    </row>
    <row r="62" spans="1:24" ht="19.5" customHeight="1" x14ac:dyDescent="0.25">
      <c r="A62" s="23"/>
      <c r="B62" t="s">
        <v>64</v>
      </c>
      <c r="C62" s="9">
        <f t="shared" si="13"/>
        <v>189257389</v>
      </c>
      <c r="D62" s="10">
        <f t="shared" si="13"/>
        <v>202091710</v>
      </c>
      <c r="E62" s="10">
        <f t="shared" si="13"/>
        <v>207640835</v>
      </c>
      <c r="F62" s="10">
        <f t="shared" si="13"/>
        <v>219952952</v>
      </c>
      <c r="G62" s="10">
        <f t="shared" si="13"/>
        <v>165116613</v>
      </c>
      <c r="H62" s="10">
        <f t="shared" si="13"/>
        <v>155260451</v>
      </c>
      <c r="I62" s="10">
        <f t="shared" ref="I62:K68" si="15">I43+I52</f>
        <v>219218186.58800003</v>
      </c>
      <c r="J62" s="280">
        <f t="shared" si="15"/>
        <v>226255407.68900007</v>
      </c>
      <c r="K62" s="156">
        <f t="shared" si="15"/>
        <v>185332409.55599999</v>
      </c>
      <c r="L62" s="2"/>
      <c r="M62" s="75">
        <f>C62/$C$61</f>
        <v>0.58228644804479956</v>
      </c>
      <c r="N62" s="17">
        <f>D62/$D$61</f>
        <v>0.5744510126511525</v>
      </c>
      <c r="O62" s="17">
        <f>E62/$E$61</f>
        <v>0.58915832508818122</v>
      </c>
      <c r="P62" s="36">
        <f>F62/$F$61</f>
        <v>0.59696644424593481</v>
      </c>
      <c r="Q62" s="36">
        <f>G62/$F$61</f>
        <v>0.44813709683033526</v>
      </c>
      <c r="R62" s="36">
        <f>H62/$F$61</f>
        <v>0.42138683987969477</v>
      </c>
      <c r="S62" s="36">
        <f>I62/$I$61</f>
        <v>0.57911016565545037</v>
      </c>
      <c r="T62" s="17">
        <f>J62/$J$61</f>
        <v>0.57587105823976692</v>
      </c>
      <c r="U62" s="76">
        <f>K62/$K$61</f>
        <v>0.57475458440087457</v>
      </c>
      <c r="W62" s="105">
        <f t="shared" si="11"/>
        <v>-0.18087080680631018</v>
      </c>
      <c r="X62" s="106">
        <f t="shared" si="12"/>
        <v>-0.11164738388923512</v>
      </c>
    </row>
    <row r="63" spans="1:24" ht="19.5" customHeight="1" x14ac:dyDescent="0.25">
      <c r="A63" s="23"/>
      <c r="B63" t="s">
        <v>65</v>
      </c>
      <c r="C63" s="9">
        <f t="shared" si="13"/>
        <v>29126634</v>
      </c>
      <c r="D63" s="10">
        <f t="shared" si="13"/>
        <v>35911868</v>
      </c>
      <c r="E63" s="10">
        <f t="shared" si="13"/>
        <v>35959770</v>
      </c>
      <c r="F63" s="10">
        <f t="shared" si="13"/>
        <v>39228299</v>
      </c>
      <c r="G63" s="10">
        <f t="shared" si="13"/>
        <v>19163843</v>
      </c>
      <c r="H63" s="10">
        <f t="shared" si="13"/>
        <v>19187720</v>
      </c>
      <c r="I63" s="10">
        <f t="shared" si="15"/>
        <v>34126272.68999999</v>
      </c>
      <c r="J63" s="10">
        <f t="shared" si="15"/>
        <v>34271338.785000004</v>
      </c>
      <c r="K63" s="156">
        <f t="shared" si="15"/>
        <v>30530879.103000004</v>
      </c>
      <c r="L63" s="2"/>
      <c r="M63" s="75">
        <f>C63/$C$61</f>
        <v>8.9613643858105274E-2</v>
      </c>
      <c r="N63" s="17">
        <f>D63/$D$61</f>
        <v>0.10208043139817323</v>
      </c>
      <c r="O63" s="17">
        <f>E63/$E$61</f>
        <v>0.10203194310866756</v>
      </c>
      <c r="P63" s="36">
        <f>F63/$F$61</f>
        <v>0.1064681240006561</v>
      </c>
      <c r="Q63" s="36">
        <f>G63/$F$61</f>
        <v>5.2011901226028313E-2</v>
      </c>
      <c r="R63" s="36">
        <f>H63/$F$61</f>
        <v>5.2076704938184268E-2</v>
      </c>
      <c r="S63" s="36">
        <f>I63/$I$61</f>
        <v>9.0151605294735079E-2</v>
      </c>
      <c r="T63" s="17">
        <f>J63/$J$61</f>
        <v>8.7228289193156047E-2</v>
      </c>
      <c r="U63" s="76">
        <f>K63/$K$61</f>
        <v>9.4682644942010993E-2</v>
      </c>
      <c r="W63" s="141">
        <f t="shared" si="11"/>
        <v>-0.10914250258694701</v>
      </c>
      <c r="X63" s="102">
        <f t="shared" si="12"/>
        <v>0.74543557488549461</v>
      </c>
    </row>
    <row r="64" spans="1:24" ht="19.5" customHeight="1" x14ac:dyDescent="0.25">
      <c r="A64" s="23"/>
      <c r="B64" t="s">
        <v>72</v>
      </c>
      <c r="C64" s="9">
        <f t="shared" si="13"/>
        <v>40804</v>
      </c>
      <c r="D64" s="10">
        <f t="shared" si="13"/>
        <v>80734</v>
      </c>
      <c r="E64" s="10">
        <f t="shared" si="13"/>
        <v>122357</v>
      </c>
      <c r="F64" s="10">
        <f t="shared" si="13"/>
        <v>61316</v>
      </c>
      <c r="G64" s="10">
        <f t="shared" si="13"/>
        <v>53636</v>
      </c>
      <c r="H64" s="10">
        <f t="shared" si="13"/>
        <v>36811</v>
      </c>
      <c r="I64" s="10">
        <f t="shared" si="15"/>
        <v>22912.514999999999</v>
      </c>
      <c r="J64" s="10">
        <f t="shared" si="15"/>
        <v>25960.314999999999</v>
      </c>
      <c r="K64" s="156">
        <f t="shared" si="15"/>
        <v>3779.7799999999997</v>
      </c>
      <c r="L64" s="2"/>
      <c r="M64" s="75">
        <f>C64/$C$61</f>
        <v>1.2554128719391769E-4</v>
      </c>
      <c r="N64" s="17">
        <f>D64/$D$61</f>
        <v>2.2948852308379272E-4</v>
      </c>
      <c r="O64" s="17">
        <f>E64/$E$61</f>
        <v>3.4717470281226038E-4</v>
      </c>
      <c r="P64" s="36">
        <f>F64/$F$61</f>
        <v>1.6641556370374942E-4</v>
      </c>
      <c r="Q64" s="36">
        <f>G64/$F$61</f>
        <v>1.4557155024486762E-4</v>
      </c>
      <c r="R64" s="36">
        <f>H64/$F$61</f>
        <v>9.9907419197252259E-5</v>
      </c>
      <c r="S64" s="36">
        <f>I64/$I$61</f>
        <v>6.052814578824423E-5</v>
      </c>
      <c r="T64" s="17">
        <f>J64/$J$61</f>
        <v>6.607485860332218E-5</v>
      </c>
      <c r="U64" s="76">
        <f>K64/$K$61</f>
        <v>1.1721888730801354E-5</v>
      </c>
      <c r="W64" s="141">
        <f t="shared" si="11"/>
        <v>-0.85440161261525527</v>
      </c>
      <c r="X64" s="102">
        <f t="shared" si="12"/>
        <v>-5.4352969872520831E-3</v>
      </c>
    </row>
    <row r="65" spans="1:24" ht="19.5" customHeight="1" x14ac:dyDescent="0.25">
      <c r="A65" s="23"/>
      <c r="B65" t="s">
        <v>66</v>
      </c>
      <c r="C65" s="9">
        <f t="shared" si="13"/>
        <v>73977599</v>
      </c>
      <c r="D65" s="10">
        <f t="shared" si="13"/>
        <v>79685810</v>
      </c>
      <c r="E65" s="10">
        <f t="shared" si="13"/>
        <v>72249203</v>
      </c>
      <c r="F65" s="10">
        <f t="shared" si="13"/>
        <v>74198878</v>
      </c>
      <c r="G65" s="10">
        <f t="shared" si="13"/>
        <v>62360400</v>
      </c>
      <c r="H65" s="10">
        <f t="shared" si="13"/>
        <v>63064339</v>
      </c>
      <c r="I65" s="10">
        <f t="shared" si="15"/>
        <v>89223584.170999989</v>
      </c>
      <c r="J65" s="10">
        <f t="shared" si="15"/>
        <v>94415467.175000012</v>
      </c>
      <c r="K65" s="156">
        <f t="shared" si="15"/>
        <v>91025391.918000042</v>
      </c>
      <c r="L65" s="2"/>
      <c r="M65" s="75">
        <f>C65/$C$61</f>
        <v>0.22760619061796586</v>
      </c>
      <c r="N65" s="17">
        <f>D65/$D$61</f>
        <v>0.22650901537934107</v>
      </c>
      <c r="O65" s="17">
        <f>E65/$E$61</f>
        <v>0.20499926918727715</v>
      </c>
      <c r="P65" s="36">
        <f>F65/$F$61</f>
        <v>0.20138052235233431</v>
      </c>
      <c r="Q65" s="36">
        <f>G65/$F$61</f>
        <v>0.16925013240901712</v>
      </c>
      <c r="R65" s="36">
        <f>H65/$F$61</f>
        <v>0.17116066808482858</v>
      </c>
      <c r="S65" s="36">
        <f>I65/$I$61</f>
        <v>0.23570254554997422</v>
      </c>
      <c r="T65" s="17">
        <f>J65/$J$61</f>
        <v>0.2403086651126819</v>
      </c>
      <c r="U65" s="76">
        <f>K65/$K$61</f>
        <v>0.28228878816766623</v>
      </c>
      <c r="W65" s="141">
        <f t="shared" si="11"/>
        <v>-3.5905931077123532E-2</v>
      </c>
      <c r="X65" s="102">
        <f t="shared" si="12"/>
        <v>4.1980123054984331</v>
      </c>
    </row>
    <row r="66" spans="1:24" ht="19.5" customHeight="1" x14ac:dyDescent="0.25">
      <c r="A66" s="23"/>
      <c r="B66" t="s">
        <v>67</v>
      </c>
      <c r="C66" s="9">
        <f t="shared" si="13"/>
        <v>11221141</v>
      </c>
      <c r="D66" s="10">
        <f t="shared" si="13"/>
        <v>13525115</v>
      </c>
      <c r="E66" s="10">
        <f t="shared" si="13"/>
        <v>13685718</v>
      </c>
      <c r="F66" s="10">
        <f t="shared" si="13"/>
        <v>12211519</v>
      </c>
      <c r="G66" s="10">
        <f t="shared" si="13"/>
        <v>9025701</v>
      </c>
      <c r="H66" s="10">
        <f t="shared" si="13"/>
        <v>8271724</v>
      </c>
      <c r="I66" s="10">
        <f t="shared" si="15"/>
        <v>12681879.532000002</v>
      </c>
      <c r="J66" s="10">
        <f t="shared" si="15"/>
        <v>13779225.902999999</v>
      </c>
      <c r="K66" s="156">
        <f t="shared" si="15"/>
        <v>12014815.609999998</v>
      </c>
      <c r="L66" s="2"/>
      <c r="M66" s="75">
        <f>C66/$C$61</f>
        <v>3.4523980122645938E-2</v>
      </c>
      <c r="N66" s="17">
        <f>D66/$D$61</f>
        <v>3.8445495898734749E-2</v>
      </c>
      <c r="O66" s="17">
        <f>E66/$E$61</f>
        <v>3.8831738923170739E-2</v>
      </c>
      <c r="P66" s="36">
        <f>F66/$F$61</f>
        <v>3.3142847186118568E-2</v>
      </c>
      <c r="Q66" s="36">
        <f>G66/$F$61</f>
        <v>2.4496332437479527E-2</v>
      </c>
      <c r="R66" s="36">
        <f>H66/$F$61</f>
        <v>2.2449990414603577E-2</v>
      </c>
      <c r="S66" s="36">
        <f>I66/$I$61</f>
        <v>3.3501806902552889E-2</v>
      </c>
      <c r="T66" s="17">
        <f>J66/$J$61</f>
        <v>3.5071238665785043E-2</v>
      </c>
      <c r="U66" s="76">
        <f>K66/$K$61</f>
        <v>3.7260457407974852E-2</v>
      </c>
      <c r="W66" s="141">
        <f t="shared" si="11"/>
        <v>-0.12804857873879955</v>
      </c>
      <c r="X66" s="102">
        <f t="shared" si="12"/>
        <v>0.21892187421898093</v>
      </c>
    </row>
    <row r="67" spans="1:24" ht="19.5" customHeight="1" x14ac:dyDescent="0.25">
      <c r="A67" s="23"/>
      <c r="B67" t="s">
        <v>81</v>
      </c>
      <c r="C67" s="9">
        <f t="shared" si="13"/>
        <v>0</v>
      </c>
      <c r="D67" s="10">
        <f t="shared" si="13"/>
        <v>0</v>
      </c>
      <c r="E67" s="10">
        <f t="shared" si="13"/>
        <v>0</v>
      </c>
      <c r="F67" s="10">
        <f t="shared" si="13"/>
        <v>0</v>
      </c>
      <c r="G67" s="10">
        <f t="shared" si="13"/>
        <v>0</v>
      </c>
      <c r="H67" s="10">
        <f t="shared" si="13"/>
        <v>117119</v>
      </c>
      <c r="I67" s="10">
        <f t="shared" si="15"/>
        <v>142985.25699999998</v>
      </c>
      <c r="J67" s="10">
        <f t="shared" si="15"/>
        <v>169179.86499999999</v>
      </c>
      <c r="K67" s="156">
        <f t="shared" si="15"/>
        <v>154504.43699999998</v>
      </c>
      <c r="L67" s="2"/>
      <c r="M67" s="75">
        <f>C67/$C$61</f>
        <v>0</v>
      </c>
      <c r="N67" s="17">
        <f>D67/$D$61</f>
        <v>0</v>
      </c>
      <c r="O67" s="17">
        <f>E67/$E$61</f>
        <v>0</v>
      </c>
      <c r="P67" s="36">
        <f>F67/$F$61</f>
        <v>0</v>
      </c>
      <c r="Q67" s="36">
        <f>G67/$F$61</f>
        <v>0</v>
      </c>
      <c r="R67" s="36">
        <f>H67/$F$61</f>
        <v>3.1786849118369475E-4</v>
      </c>
      <c r="S67" s="36">
        <f>I67/$I$61</f>
        <v>3.7772512014790029E-4</v>
      </c>
      <c r="T67" s="17">
        <f>J67/$J$61</f>
        <v>4.3060092523546556E-4</v>
      </c>
      <c r="U67" s="76">
        <f>K67/$K$61</f>
        <v>4.7915059049180315E-4</v>
      </c>
      <c r="W67" s="141">
        <f t="shared" si="11"/>
        <v>-8.6744530739518058E-2</v>
      </c>
      <c r="X67" s="102">
        <f t="shared" si="12"/>
        <v>4.8549665256337592E-3</v>
      </c>
    </row>
    <row r="68" spans="1:24" ht="19.5" customHeight="1" x14ac:dyDescent="0.25">
      <c r="A68" s="23"/>
      <c r="B68" t="s">
        <v>68</v>
      </c>
      <c r="C68" s="9">
        <f t="shared" si="13"/>
        <v>0</v>
      </c>
      <c r="D68" s="10">
        <f t="shared" si="13"/>
        <v>0</v>
      </c>
      <c r="E68" s="10">
        <f t="shared" si="13"/>
        <v>456</v>
      </c>
      <c r="F68" s="10">
        <f t="shared" si="13"/>
        <v>4573</v>
      </c>
      <c r="G68" s="10">
        <f t="shared" si="13"/>
        <v>2004</v>
      </c>
      <c r="H68" s="10">
        <f t="shared" si="13"/>
        <v>1438</v>
      </c>
      <c r="I68" s="10">
        <f t="shared" si="15"/>
        <v>1688.6310000000003</v>
      </c>
      <c r="J68" s="10">
        <f t="shared" si="15"/>
        <v>8250.2630000000008</v>
      </c>
      <c r="K68" s="156">
        <f t="shared" si="15"/>
        <v>20114.474999999999</v>
      </c>
      <c r="L68" s="2"/>
      <c r="M68" s="75">
        <f>C68/$C$61</f>
        <v>0</v>
      </c>
      <c r="N68" s="17">
        <f>D68/$D$61</f>
        <v>0</v>
      </c>
      <c r="O68" s="17">
        <f>E68/$E$61</f>
        <v>1.2938504906330716E-6</v>
      </c>
      <c r="P68" s="36">
        <f>F68/$F$61</f>
        <v>1.2411415826493021E-5</v>
      </c>
      <c r="Q68" s="36">
        <f>G68/$F$61</f>
        <v>5.4389847619269658E-6</v>
      </c>
      <c r="R68" s="36">
        <f>H68/$F$61</f>
        <v>3.9028243950354176E-6</v>
      </c>
      <c r="S68" s="36">
        <f>I68/$I$61</f>
        <v>4.4608679296248646E-6</v>
      </c>
      <c r="T68" s="17">
        <f>J68/$J$61</f>
        <v>2.0998780683717465E-5</v>
      </c>
      <c r="U68" s="76">
        <f>K68/$K$61</f>
        <v>6.2379196098314067E-5</v>
      </c>
      <c r="W68" s="141">
        <f t="shared" si="11"/>
        <v>1.4380404600435157</v>
      </c>
      <c r="X68" s="102">
        <f t="shared" si="12"/>
        <v>4.1380415414596604E-3</v>
      </c>
    </row>
    <row r="69" spans="1:24" ht="19.5" customHeight="1" x14ac:dyDescent="0.25">
      <c r="A69" s="23"/>
      <c r="B69" t="s">
        <v>82</v>
      </c>
      <c r="C69" s="74">
        <f>C59</f>
        <v>0</v>
      </c>
      <c r="D69" s="10">
        <f t="shared" ref="D69:J69" si="16">D59</f>
        <v>0</v>
      </c>
      <c r="E69" s="10">
        <f t="shared" si="16"/>
        <v>0</v>
      </c>
      <c r="F69" s="10">
        <f t="shared" si="16"/>
        <v>0</v>
      </c>
      <c r="G69" s="10">
        <f t="shared" si="16"/>
        <v>0</v>
      </c>
      <c r="H69" s="10">
        <f t="shared" si="16"/>
        <v>0</v>
      </c>
      <c r="I69" s="10">
        <f t="shared" ref="I69" si="17">I59</f>
        <v>6741.8660000000009</v>
      </c>
      <c r="J69" s="10">
        <f t="shared" si="16"/>
        <v>7608.786000000001</v>
      </c>
      <c r="K69" s="196">
        <f t="shared" ref="K69" si="18">K59</f>
        <v>2357.9699999999998</v>
      </c>
      <c r="L69" s="2"/>
      <c r="M69" s="75">
        <f>C69/$C$61</f>
        <v>0</v>
      </c>
      <c r="N69" s="17">
        <f>D69/$D$61</f>
        <v>0</v>
      </c>
      <c r="O69" s="17">
        <f>E69/$E$61</f>
        <v>0</v>
      </c>
      <c r="P69" s="36">
        <f>F69/$F$61</f>
        <v>0</v>
      </c>
      <c r="Q69" s="36">
        <f>G69/$F$61</f>
        <v>0</v>
      </c>
      <c r="R69" s="36">
        <f>H69/$F$61</f>
        <v>0</v>
      </c>
      <c r="S69" s="36">
        <f>I69/$I$61</f>
        <v>1.7810032994318043E-5</v>
      </c>
      <c r="T69" s="17">
        <f>J69/$J$61</f>
        <v>1.9366076994556402E-5</v>
      </c>
      <c r="U69" s="76">
        <f>K69/$K$61</f>
        <v>7.3125583950832244E-6</v>
      </c>
      <c r="W69" s="141">
        <f t="shared" si="11"/>
        <v>-0.6900990512809797</v>
      </c>
      <c r="X69" s="102">
        <f t="shared" si="12"/>
        <v>-1.2053518599473177E-3</v>
      </c>
    </row>
    <row r="70" spans="1:24" ht="19.5" customHeight="1" thickBot="1" x14ac:dyDescent="0.3">
      <c r="A70" s="30"/>
      <c r="B70" s="24" t="s">
        <v>70</v>
      </c>
      <c r="C70" s="31">
        <f>C50+C60</f>
        <v>21400980</v>
      </c>
      <c r="D70" s="32">
        <f t="shared" ref="D70:J70" si="19">D50+D60</f>
        <v>20504491</v>
      </c>
      <c r="E70" s="32">
        <f t="shared" si="19"/>
        <v>22778054</v>
      </c>
      <c r="F70" s="32">
        <f t="shared" si="19"/>
        <v>22793578</v>
      </c>
      <c r="G70" s="32">
        <f t="shared" si="19"/>
        <v>21985917</v>
      </c>
      <c r="H70" s="32">
        <f t="shared" si="19"/>
        <v>21958858</v>
      </c>
      <c r="I70" s="32">
        <f t="shared" ref="I70" si="20">I50+I60</f>
        <v>23120367.899000008</v>
      </c>
      <c r="J70" s="32">
        <f t="shared" si="19"/>
        <v>23972861.419999998</v>
      </c>
      <c r="K70" s="157">
        <f t="shared" ref="K70" si="21">K50+K60</f>
        <v>21080558.269000001</v>
      </c>
      <c r="L70" s="2"/>
      <c r="M70" s="143">
        <f>C70/$C$61</f>
        <v>6.5844196069289498E-2</v>
      </c>
      <c r="N70" s="78">
        <f>D70/$D$61</f>
        <v>5.82845561495147E-2</v>
      </c>
      <c r="O70" s="78">
        <f>E70/$E$61</f>
        <v>6.4630255139400433E-2</v>
      </c>
      <c r="P70" s="169">
        <f>F70/$F$61</f>
        <v>6.1863235235426008E-2</v>
      </c>
      <c r="Q70" s="169">
        <f>G70/$F$61</f>
        <v>5.9671191387221073E-2</v>
      </c>
      <c r="R70" s="169">
        <f>H70/$F$61</f>
        <v>5.9597751522613797E-2</v>
      </c>
      <c r="S70" s="78">
        <f>I70/$I$61</f>
        <v>6.107723219683716E-2</v>
      </c>
      <c r="T70" s="78">
        <f>J70/$J$61</f>
        <v>6.1016340851162143E-2</v>
      </c>
      <c r="U70" s="217">
        <f>K70/$K$61</f>
        <v>6.5375222476544245E-2</v>
      </c>
      <c r="W70" s="107">
        <f t="shared" si="11"/>
        <v>-0.12064905812983243</v>
      </c>
      <c r="X70" s="104">
        <f t="shared" si="12"/>
        <v>0.43588816253821022</v>
      </c>
    </row>
    <row r="71" spans="1:24" ht="19.5" customHeight="1" x14ac:dyDescent="0.25">
      <c r="C71" s="2"/>
      <c r="D71" s="2"/>
      <c r="E71" s="2"/>
      <c r="F71" s="2"/>
      <c r="G71" s="2"/>
      <c r="H71" s="2"/>
      <c r="I71" s="2"/>
      <c r="M71" s="165"/>
    </row>
    <row r="72" spans="1:24" ht="19.5" customHeight="1" x14ac:dyDescent="0.25"/>
    <row r="73" spans="1:24" x14ac:dyDescent="0.25">
      <c r="A73" s="1" t="s">
        <v>26</v>
      </c>
      <c r="M73" s="1" t="str">
        <f>W3</f>
        <v>VARIAÇÃO (JAN-DEZ)</v>
      </c>
    </row>
    <row r="74" spans="1:24" ht="15.75" thickBot="1" x14ac:dyDescent="0.3"/>
    <row r="75" spans="1:24" ht="24" customHeight="1" x14ac:dyDescent="0.25">
      <c r="A75" s="479" t="s">
        <v>78</v>
      </c>
      <c r="B75" s="480"/>
      <c r="C75" s="487">
        <v>2016</v>
      </c>
      <c r="D75" s="488">
        <v>2017</v>
      </c>
      <c r="E75" s="488">
        <v>2018</v>
      </c>
      <c r="F75" s="488">
        <v>2019</v>
      </c>
      <c r="G75" s="488">
        <v>2020</v>
      </c>
      <c r="H75" s="488">
        <v>2021</v>
      </c>
      <c r="I75" s="488">
        <v>2022</v>
      </c>
      <c r="J75" s="489">
        <v>2023</v>
      </c>
      <c r="K75" s="493">
        <v>2024</v>
      </c>
      <c r="M75" s="434" t="s">
        <v>89</v>
      </c>
    </row>
    <row r="76" spans="1:24" ht="20.25" customHeight="1" thickBot="1" x14ac:dyDescent="0.3">
      <c r="A76" s="481"/>
      <c r="B76" s="482"/>
      <c r="C76" s="490"/>
      <c r="D76" s="491"/>
      <c r="E76" s="491"/>
      <c r="F76" s="491"/>
      <c r="G76" s="491"/>
      <c r="H76" s="491"/>
      <c r="I76" s="491"/>
      <c r="J76" s="492"/>
      <c r="K76" s="494"/>
      <c r="M76" s="435"/>
    </row>
    <row r="77" spans="1:24" ht="20.100000000000001" customHeight="1" thickBot="1" x14ac:dyDescent="0.3">
      <c r="A77" s="315" t="s">
        <v>36</v>
      </c>
      <c r="B77" s="316"/>
      <c r="C77" s="111">
        <f>C42/C7</f>
        <v>4.3607267461763808</v>
      </c>
      <c r="D77" s="130">
        <f t="shared" ref="D77:K77" si="22">D42/D7</f>
        <v>4.3688660485568471</v>
      </c>
      <c r="E77" s="130">
        <f t="shared" si="22"/>
        <v>4.2553963546621869</v>
      </c>
      <c r="F77" s="317">
        <f t="shared" si="22"/>
        <v>4.2796460972023116</v>
      </c>
      <c r="G77" s="317">
        <f t="shared" si="22"/>
        <v>4.2715937448963448</v>
      </c>
      <c r="H77" s="317">
        <f t="shared" si="22"/>
        <v>4.3261342870984061</v>
      </c>
      <c r="I77" s="317">
        <f t="shared" si="22"/>
        <v>4.5636932325141775</v>
      </c>
      <c r="J77" s="318">
        <f t="shared" si="22"/>
        <v>4.5511794399331507</v>
      </c>
      <c r="K77" s="333">
        <f t="shared" si="22"/>
        <v>3.5772922365253645</v>
      </c>
      <c r="L77" s="335"/>
      <c r="M77" s="62">
        <f>(K77-J77)/J77</f>
        <v>-0.21398567475996746</v>
      </c>
    </row>
    <row r="78" spans="1:24" ht="20.100000000000001" customHeight="1" x14ac:dyDescent="0.25">
      <c r="A78" s="319"/>
      <c r="B78" s="320" t="s">
        <v>64</v>
      </c>
      <c r="C78" s="222">
        <f t="shared" ref="C78:K78" si="23">C43/C8</f>
        <v>4.0522028895672024</v>
      </c>
      <c r="D78" s="223">
        <f t="shared" si="23"/>
        <v>4.0319616437255634</v>
      </c>
      <c r="E78" s="223">
        <f t="shared" si="23"/>
        <v>3.9730258098124351</v>
      </c>
      <c r="F78" s="321">
        <f t="shared" si="23"/>
        <v>4.010176148614069</v>
      </c>
      <c r="G78" s="321">
        <f t="shared" si="23"/>
        <v>4.0552067883970153</v>
      </c>
      <c r="H78" s="321">
        <f t="shared" si="23"/>
        <v>4.0524108740898184</v>
      </c>
      <c r="I78" s="321">
        <f t="shared" si="23"/>
        <v>4.2355754452170382</v>
      </c>
      <c r="J78" s="322">
        <f t="shared" si="23"/>
        <v>4.1945939298132879</v>
      </c>
      <c r="K78" s="294">
        <f t="shared" si="23"/>
        <v>3.2045571554689412</v>
      </c>
      <c r="L78" s="336"/>
      <c r="M78" s="105">
        <f t="shared" ref="M78:M105" si="24">(K78-J78)/J78</f>
        <v>-0.23602684572339899</v>
      </c>
    </row>
    <row r="79" spans="1:24" ht="20.100000000000001" customHeight="1" x14ac:dyDescent="0.25">
      <c r="A79" s="319"/>
      <c r="B79" s="320" t="s">
        <v>65</v>
      </c>
      <c r="C79" s="222">
        <f t="shared" ref="C79:K79" si="25">C44/C9</f>
        <v>4.8232437581677328</v>
      </c>
      <c r="D79" s="223">
        <f t="shared" si="25"/>
        <v>4.9457229268549083</v>
      </c>
      <c r="E79" s="223">
        <f t="shared" si="25"/>
        <v>4.6337391431745507</v>
      </c>
      <c r="F79" s="321">
        <f t="shared" si="25"/>
        <v>4.4643065064160572</v>
      </c>
      <c r="G79" s="321">
        <f t="shared" si="25"/>
        <v>4.103006615816259</v>
      </c>
      <c r="H79" s="321">
        <f t="shared" si="25"/>
        <v>4.1691631462692493</v>
      </c>
      <c r="I79" s="321">
        <f t="shared" si="25"/>
        <v>4.4582098404008281</v>
      </c>
      <c r="J79" s="322">
        <f t="shared" si="25"/>
        <v>4.5697125912044019</v>
      </c>
      <c r="K79" s="294">
        <f t="shared" si="25"/>
        <v>3.6520137254296721</v>
      </c>
      <c r="L79" s="336"/>
      <c r="M79" s="141">
        <f t="shared" si="24"/>
        <v>-0.20082200958132018</v>
      </c>
    </row>
    <row r="80" spans="1:24" ht="20.100000000000001" customHeight="1" x14ac:dyDescent="0.25">
      <c r="A80" s="319"/>
      <c r="B80" s="320" t="s">
        <v>72</v>
      </c>
      <c r="C80" s="222">
        <f t="shared" ref="C80:K80" si="26">C45/C10</f>
        <v>1.2000470560555261</v>
      </c>
      <c r="D80" s="223">
        <f t="shared" si="26"/>
        <v>1.7223988223497535</v>
      </c>
      <c r="E80" s="223">
        <f t="shared" si="26"/>
        <v>1.7286945464820571</v>
      </c>
      <c r="F80" s="321">
        <f t="shared" si="26"/>
        <v>1.3900773782430587</v>
      </c>
      <c r="G80" s="321">
        <f t="shared" si="26"/>
        <v>1.3648760440850747</v>
      </c>
      <c r="H80" s="321">
        <f t="shared" si="26"/>
        <v>1.3573016225827961</v>
      </c>
      <c r="I80" s="321">
        <f t="shared" si="26"/>
        <v>1.5659189421427415</v>
      </c>
      <c r="J80" s="322">
        <f t="shared" si="26"/>
        <v>2.0248536854268857</v>
      </c>
      <c r="K80" s="294">
        <f t="shared" si="26"/>
        <v>1.9995112021464785</v>
      </c>
      <c r="L80" s="336"/>
      <c r="M80" s="141">
        <f t="shared" si="24"/>
        <v>-1.2515710869777954E-2</v>
      </c>
    </row>
    <row r="81" spans="1:13" ht="20.100000000000001" customHeight="1" x14ac:dyDescent="0.25">
      <c r="A81" s="319"/>
      <c r="B81" s="320" t="s">
        <v>66</v>
      </c>
      <c r="C81" s="222">
        <f t="shared" ref="C81:K81" si="27">C46/C11</f>
        <v>5.6827841073678815</v>
      </c>
      <c r="D81" s="223">
        <f t="shared" si="27"/>
        <v>5.5818394429576799</v>
      </c>
      <c r="E81" s="223">
        <f t="shared" si="27"/>
        <v>5.3659016515150952</v>
      </c>
      <c r="F81" s="321">
        <f t="shared" si="27"/>
        <v>5.5388074513778047</v>
      </c>
      <c r="G81" s="321">
        <f t="shared" si="27"/>
        <v>5.5827618989734704</v>
      </c>
      <c r="H81" s="321">
        <f t="shared" si="27"/>
        <v>5.9769911688934467</v>
      </c>
      <c r="I81" s="321">
        <f t="shared" si="27"/>
        <v>6.2842171178009805</v>
      </c>
      <c r="J81" s="322">
        <f t="shared" si="27"/>
        <v>6.6748707146433537</v>
      </c>
      <c r="K81" s="294">
        <f t="shared" si="27"/>
        <v>5.3513016103477797</v>
      </c>
      <c r="L81" s="336"/>
      <c r="M81" s="141">
        <f t="shared" si="24"/>
        <v>-0.19829134688585406</v>
      </c>
    </row>
    <row r="82" spans="1:13" ht="20.100000000000001" customHeight="1" x14ac:dyDescent="0.25">
      <c r="A82" s="319"/>
      <c r="B82" s="323" t="s">
        <v>67</v>
      </c>
      <c r="C82" s="222">
        <f t="shared" ref="C82:K82" si="28">C47/C12</f>
        <v>3.7635299791587644</v>
      </c>
      <c r="D82" s="223">
        <f t="shared" si="28"/>
        <v>3.7028383220923282</v>
      </c>
      <c r="E82" s="223">
        <f t="shared" si="28"/>
        <v>4.241242753790913</v>
      </c>
      <c r="F82" s="321">
        <f t="shared" si="28"/>
        <v>4.5918663496255681</v>
      </c>
      <c r="G82" s="321">
        <f t="shared" si="28"/>
        <v>4.3762281771055216</v>
      </c>
      <c r="H82" s="321">
        <f t="shared" si="28"/>
        <v>4.138323555696422</v>
      </c>
      <c r="I82" s="321">
        <f t="shared" si="28"/>
        <v>4.7989577592288724</v>
      </c>
      <c r="J82" s="322">
        <f t="shared" si="28"/>
        <v>3.9774370837875699</v>
      </c>
      <c r="K82" s="294">
        <f t="shared" si="28"/>
        <v>3.7980760003928138</v>
      </c>
      <c r="L82" s="336"/>
      <c r="M82" s="141">
        <f t="shared" si="24"/>
        <v>-4.5094637480464432E-2</v>
      </c>
    </row>
    <row r="83" spans="1:13" ht="20.100000000000001" customHeight="1" x14ac:dyDescent="0.25">
      <c r="A83" s="319"/>
      <c r="B83" s="320" t="s">
        <v>81</v>
      </c>
      <c r="C83" s="222"/>
      <c r="D83" s="223"/>
      <c r="E83" s="223"/>
      <c r="F83" s="321"/>
      <c r="G83" s="321"/>
      <c r="H83" s="321">
        <f t="shared" ref="H83:K83" si="29">H48/H13</f>
        <v>5.8838757396449708</v>
      </c>
      <c r="I83" s="321">
        <f t="shared" si="29"/>
        <v>6.5647709522320534</v>
      </c>
      <c r="J83" s="322">
        <f t="shared" si="29"/>
        <v>7.0944090884040536</v>
      </c>
      <c r="K83" s="294">
        <f t="shared" si="29"/>
        <v>6.1091279397184408</v>
      </c>
      <c r="L83" s="336"/>
      <c r="M83" s="141">
        <f t="shared" si="24"/>
        <v>-0.13888135522041906</v>
      </c>
    </row>
    <row r="84" spans="1:13" ht="20.100000000000001" customHeight="1" x14ac:dyDescent="0.25">
      <c r="A84" s="319"/>
      <c r="B84" s="323" t="s">
        <v>68</v>
      </c>
      <c r="C84" s="222"/>
      <c r="D84" s="223"/>
      <c r="E84" s="223"/>
      <c r="F84" s="321">
        <f t="shared" ref="F84:K84" si="30">F49/F14</f>
        <v>3.6082474226804124</v>
      </c>
      <c r="G84" s="321">
        <f t="shared" si="30"/>
        <v>3.610800744878957</v>
      </c>
      <c r="H84" s="321"/>
      <c r="I84" s="321"/>
      <c r="J84" s="322">
        <f t="shared" si="30"/>
        <v>2.0674967522059688</v>
      </c>
      <c r="K84" s="294">
        <f t="shared" si="30"/>
        <v>2.067354411760554</v>
      </c>
      <c r="L84" s="336"/>
      <c r="M84" s="141">
        <f t="shared" si="24"/>
        <v>-6.8846756476381845E-5</v>
      </c>
    </row>
    <row r="85" spans="1:13" ht="20.100000000000001" customHeight="1" thickBot="1" x14ac:dyDescent="0.3">
      <c r="A85" s="319"/>
      <c r="B85" s="323" t="s">
        <v>70</v>
      </c>
      <c r="C85" s="222">
        <f t="shared" ref="C85:K85" si="31">C50/C15</f>
        <v>1.8700899615654336</v>
      </c>
      <c r="D85" s="223">
        <f t="shared" si="31"/>
        <v>3.5003185946106892</v>
      </c>
      <c r="E85" s="223">
        <f t="shared" si="31"/>
        <v>2.6837821809061744</v>
      </c>
      <c r="F85" s="321">
        <f t="shared" si="31"/>
        <v>2.1013277584411889</v>
      </c>
      <c r="G85" s="321">
        <f t="shared" si="31"/>
        <v>1.9844379596893353</v>
      </c>
      <c r="H85" s="321">
        <f t="shared" si="31"/>
        <v>3.0186544116969198</v>
      </c>
      <c r="I85" s="321">
        <f t="shared" si="31"/>
        <v>2.7161615109687021</v>
      </c>
      <c r="J85" s="322">
        <f t="shared" si="31"/>
        <v>2.5293791561272583</v>
      </c>
      <c r="K85" s="294">
        <f t="shared" si="31"/>
        <v>1.5041448865403284</v>
      </c>
      <c r="L85" s="336"/>
      <c r="M85" s="107">
        <f t="shared" si="24"/>
        <v>-0.4053304017720577</v>
      </c>
    </row>
    <row r="86" spans="1:13" ht="20.100000000000001" customHeight="1" thickBot="1" x14ac:dyDescent="0.3">
      <c r="A86" s="315" t="s">
        <v>35</v>
      </c>
      <c r="B86" s="316"/>
      <c r="C86" s="111">
        <f t="shared" ref="C86:K86" si="32">C51/C16</f>
        <v>1.1651844962701983</v>
      </c>
      <c r="D86" s="130">
        <f t="shared" si="32"/>
        <v>1.1939999104830223</v>
      </c>
      <c r="E86" s="130">
        <f t="shared" si="32"/>
        <v>1.3421143788134609</v>
      </c>
      <c r="F86" s="317">
        <f t="shared" si="32"/>
        <v>1.3354558265681284</v>
      </c>
      <c r="G86" s="317">
        <f t="shared" si="32"/>
        <v>1.3358091468192805</v>
      </c>
      <c r="H86" s="317">
        <f t="shared" si="32"/>
        <v>1.3377759953840802</v>
      </c>
      <c r="I86" s="317">
        <f t="shared" si="32"/>
        <v>1.420933417034594</v>
      </c>
      <c r="J86" s="318">
        <f t="shared" si="32"/>
        <v>1.4738995184461703</v>
      </c>
      <c r="K86" s="334">
        <f t="shared" si="32"/>
        <v>1.1083443308920233</v>
      </c>
      <c r="L86" s="335"/>
      <c r="M86" s="62">
        <f t="shared" si="24"/>
        <v>-0.24801906980709673</v>
      </c>
    </row>
    <row r="87" spans="1:13" ht="20.100000000000001" customHeight="1" x14ac:dyDescent="0.25">
      <c r="A87" s="319"/>
      <c r="B87" s="323" t="s">
        <v>64</v>
      </c>
      <c r="C87" s="222">
        <f t="shared" ref="C87:K87" si="33">C52/C17</f>
        <v>1.102517518139674</v>
      </c>
      <c r="D87" s="223">
        <f t="shared" si="33"/>
        <v>1.1163774040161705</v>
      </c>
      <c r="E87" s="223">
        <f t="shared" si="33"/>
        <v>1.2677391708388333</v>
      </c>
      <c r="F87" s="321">
        <f t="shared" si="33"/>
        <v>1.2380341069742067</v>
      </c>
      <c r="G87" s="321">
        <f t="shared" si="33"/>
        <v>1.2720894206687776</v>
      </c>
      <c r="H87" s="321">
        <f t="shared" si="33"/>
        <v>1.2695480140640574</v>
      </c>
      <c r="I87" s="321">
        <f t="shared" si="33"/>
        <v>1.2995885948670547</v>
      </c>
      <c r="J87" s="322">
        <f t="shared" si="33"/>
        <v>1.3166969714750181</v>
      </c>
      <c r="K87" s="294">
        <f t="shared" si="33"/>
        <v>0.97832329917643202</v>
      </c>
      <c r="L87" s="336"/>
      <c r="M87" s="105">
        <f t="shared" si="24"/>
        <v>-0.2569867476185701</v>
      </c>
    </row>
    <row r="88" spans="1:13" ht="20.100000000000001" customHeight="1" x14ac:dyDescent="0.25">
      <c r="A88" s="319"/>
      <c r="B88" s="323" t="s">
        <v>65</v>
      </c>
      <c r="C88" s="222">
        <f t="shared" ref="C88:K88" si="34">C53/C18</f>
        <v>3.6237316798196169</v>
      </c>
      <c r="D88" s="223">
        <f t="shared" si="34"/>
        <v>3.5576735203907757</v>
      </c>
      <c r="E88" s="223">
        <f t="shared" si="34"/>
        <v>1.3755840856507735</v>
      </c>
      <c r="F88" s="321">
        <f t="shared" si="34"/>
        <v>1.1544637248743719</v>
      </c>
      <c r="G88" s="321">
        <f t="shared" si="34"/>
        <v>0.86937078651685396</v>
      </c>
      <c r="H88" s="321">
        <f t="shared" si="34"/>
        <v>1.0946293718094755</v>
      </c>
      <c r="I88" s="321">
        <f t="shared" si="34"/>
        <v>0.23019555201444117</v>
      </c>
      <c r="J88" s="322">
        <f t="shared" si="34"/>
        <v>0.2418911793904919</v>
      </c>
      <c r="K88" s="294">
        <f t="shared" si="34"/>
        <v>0.17486008350296595</v>
      </c>
      <c r="L88" s="336"/>
      <c r="M88" s="141">
        <f t="shared" si="24"/>
        <v>-0.27711260929988574</v>
      </c>
    </row>
    <row r="89" spans="1:13" ht="20.100000000000001" customHeight="1" x14ac:dyDescent="0.25">
      <c r="A89" s="319"/>
      <c r="B89" s="323" t="s">
        <v>72</v>
      </c>
      <c r="C89" s="222"/>
      <c r="D89" s="223"/>
      <c r="E89" s="223"/>
      <c r="F89" s="321">
        <f t="shared" ref="F89:H89" si="35">F54/F19</f>
        <v>1.2164948453608246</v>
      </c>
      <c r="G89" s="321">
        <f t="shared" si="35"/>
        <v>1.2302371541501975</v>
      </c>
      <c r="H89" s="321">
        <f t="shared" si="35"/>
        <v>1.2112676056338028</v>
      </c>
      <c r="I89" s="321"/>
      <c r="J89" s="322"/>
      <c r="K89" s="294"/>
      <c r="L89" s="336"/>
      <c r="M89" s="141"/>
    </row>
    <row r="90" spans="1:13" ht="20.100000000000001" customHeight="1" x14ac:dyDescent="0.25">
      <c r="A90" s="319"/>
      <c r="B90" s="323" t="s">
        <v>66</v>
      </c>
      <c r="C90" s="222">
        <f t="shared" ref="C90:K90" si="36">C55/C20</f>
        <v>1.8981239757911577</v>
      </c>
      <c r="D90" s="223">
        <f t="shared" si="36"/>
        <v>1.9696153245152437</v>
      </c>
      <c r="E90" s="223">
        <f t="shared" si="36"/>
        <v>2.0736778551369759</v>
      </c>
      <c r="F90" s="321">
        <f t="shared" si="36"/>
        <v>2.16216371773517</v>
      </c>
      <c r="G90" s="321">
        <f t="shared" si="36"/>
        <v>2.1888071644952252</v>
      </c>
      <c r="H90" s="321">
        <f t="shared" si="36"/>
        <v>2.2278509894526448</v>
      </c>
      <c r="I90" s="321">
        <f t="shared" si="36"/>
        <v>2.4645637620466769</v>
      </c>
      <c r="J90" s="322">
        <f t="shared" si="36"/>
        <v>2.6801644799879241</v>
      </c>
      <c r="K90" s="294">
        <f t="shared" si="36"/>
        <v>2.6904373052812223</v>
      </c>
      <c r="M90" s="141">
        <f t="shared" si="24"/>
        <v>3.8329085285633254E-3</v>
      </c>
    </row>
    <row r="91" spans="1:13" ht="20.100000000000001" customHeight="1" x14ac:dyDescent="0.25">
      <c r="A91" s="319"/>
      <c r="B91" s="323" t="s">
        <v>67</v>
      </c>
      <c r="C91" s="222">
        <f t="shared" ref="C91:K91" si="37">C56/C21</f>
        <v>0.98625533815988875</v>
      </c>
      <c r="D91" s="223">
        <f t="shared" si="37"/>
        <v>0.97945810292732172</v>
      </c>
      <c r="E91" s="223">
        <f t="shared" si="37"/>
        <v>1.0752321369095725</v>
      </c>
      <c r="F91" s="321">
        <f t="shared" si="37"/>
        <v>1.0388874025453827</v>
      </c>
      <c r="G91" s="321">
        <f t="shared" si="37"/>
        <v>1.0286257179075557</v>
      </c>
      <c r="H91" s="321">
        <f t="shared" si="37"/>
        <v>1.0104919691807241</v>
      </c>
      <c r="I91" s="321">
        <f t="shared" si="37"/>
        <v>1.0726611415215896</v>
      </c>
      <c r="J91" s="322">
        <f t="shared" si="37"/>
        <v>1.1383420621123481</v>
      </c>
      <c r="K91" s="294">
        <f t="shared" si="37"/>
        <v>1.1677037875964349</v>
      </c>
      <c r="M91" s="141">
        <f t="shared" si="24"/>
        <v>2.5793411718092987E-2</v>
      </c>
    </row>
    <row r="92" spans="1:13" ht="20.100000000000001" customHeight="1" x14ac:dyDescent="0.25">
      <c r="A92" s="319"/>
      <c r="B92" s="323" t="s">
        <v>81</v>
      </c>
      <c r="C92" s="222"/>
      <c r="D92" s="223"/>
      <c r="E92" s="223"/>
      <c r="F92" s="321"/>
      <c r="G92" s="321"/>
      <c r="H92" s="321">
        <f t="shared" ref="H92:K92" si="38">H57/H22</f>
        <v>5.3868226772530994</v>
      </c>
      <c r="I92" s="321">
        <f t="shared" si="38"/>
        <v>5.5521570611368443</v>
      </c>
      <c r="J92" s="322">
        <f t="shared" si="38"/>
        <v>6.1796283862869013</v>
      </c>
      <c r="K92" s="294">
        <f t="shared" si="38"/>
        <v>5.8759759400624416</v>
      </c>
      <c r="M92" s="141">
        <f t="shared" si="24"/>
        <v>-4.9137654765501616E-2</v>
      </c>
    </row>
    <row r="93" spans="1:13" ht="20.100000000000001" customHeight="1" x14ac:dyDescent="0.25">
      <c r="A93" s="319"/>
      <c r="B93" s="323" t="s">
        <v>68</v>
      </c>
      <c r="C93" s="222"/>
      <c r="D93" s="223"/>
      <c r="E93" s="223">
        <f t="shared" ref="E93:K93" si="39">E58/E23</f>
        <v>1.7142857142857142</v>
      </c>
      <c r="F93" s="321">
        <f t="shared" si="39"/>
        <v>1.6877828054298643</v>
      </c>
      <c r="G93" s="321">
        <f t="shared" si="39"/>
        <v>1.6666666666666667</v>
      </c>
      <c r="H93" s="321">
        <f t="shared" si="39"/>
        <v>1.4084231145935358</v>
      </c>
      <c r="I93" s="321">
        <f t="shared" si="39"/>
        <v>1.431045645840078</v>
      </c>
      <c r="J93" s="322">
        <f t="shared" si="39"/>
        <v>1.2184510975560146</v>
      </c>
      <c r="K93" s="294">
        <f t="shared" si="39"/>
        <v>1.1717412386152519</v>
      </c>
      <c r="M93" s="141">
        <f t="shared" si="24"/>
        <v>-3.83354399979235E-2</v>
      </c>
    </row>
    <row r="94" spans="1:13" ht="20.100000000000001" customHeight="1" x14ac:dyDescent="0.25">
      <c r="A94" s="319"/>
      <c r="B94" s="323" t="s">
        <v>82</v>
      </c>
      <c r="C94" s="222"/>
      <c r="D94" s="223"/>
      <c r="E94" s="223"/>
      <c r="F94" s="321"/>
      <c r="G94" s="321"/>
      <c r="H94" s="321"/>
      <c r="I94" s="321">
        <f t="shared" ref="I94:K94" si="40">I59/I24</f>
        <v>9.9217750646797231</v>
      </c>
      <c r="J94" s="322">
        <f t="shared" si="40"/>
        <v>10.711184063269418</v>
      </c>
      <c r="K94" s="294">
        <f t="shared" si="40"/>
        <v>10.85121951219512</v>
      </c>
      <c r="M94" s="141">
        <f t="shared" si="24"/>
        <v>1.3073759922202232E-2</v>
      </c>
    </row>
    <row r="95" spans="1:13" ht="20.100000000000001" customHeight="1" thickBot="1" x14ac:dyDescent="0.3">
      <c r="A95" s="319"/>
      <c r="B95" s="323" t="s">
        <v>70</v>
      </c>
      <c r="C95" s="224">
        <f t="shared" ref="C95:K95" si="41">C60/C25</f>
        <v>0.80850063389424598</v>
      </c>
      <c r="D95" s="225">
        <f t="shared" si="41"/>
        <v>0.82026955014475089</v>
      </c>
      <c r="E95" s="225">
        <f t="shared" si="41"/>
        <v>0.99512438068627362</v>
      </c>
      <c r="F95" s="321">
        <f t="shared" si="41"/>
        <v>1.0089309407324405</v>
      </c>
      <c r="G95" s="321">
        <f t="shared" si="41"/>
        <v>0.9293099398625857</v>
      </c>
      <c r="H95" s="321">
        <f t="shared" si="41"/>
        <v>0.89796247739495461</v>
      </c>
      <c r="I95" s="321">
        <f t="shared" si="41"/>
        <v>0.96767038014612161</v>
      </c>
      <c r="J95" s="322">
        <f t="shared" si="41"/>
        <v>0.99618840618670734</v>
      </c>
      <c r="K95" s="294">
        <f t="shared" si="41"/>
        <v>1.0049700155051424</v>
      </c>
      <c r="M95" s="107">
        <f t="shared" si="24"/>
        <v>8.8152093157257798E-3</v>
      </c>
    </row>
    <row r="96" spans="1:13" ht="20.100000000000001" customHeight="1" thickBot="1" x14ac:dyDescent="0.3">
      <c r="A96" s="324" t="s">
        <v>20</v>
      </c>
      <c r="B96" s="325"/>
      <c r="C96" s="326">
        <f t="shared" ref="C96:K96" si="42">C61/C26</f>
        <v>2.2085980084340191</v>
      </c>
      <c r="D96" s="113">
        <f t="shared" si="42"/>
        <v>2.2692122767291418</v>
      </c>
      <c r="E96" s="113">
        <f t="shared" si="42"/>
        <v>2.3654983434630283</v>
      </c>
      <c r="F96" s="113">
        <f t="shared" si="42"/>
        <v>2.39736103434146</v>
      </c>
      <c r="G96" s="113">
        <f t="shared" si="42"/>
        <v>2.0018455799380481</v>
      </c>
      <c r="H96" s="113">
        <f t="shared" si="42"/>
        <v>1.9520967424775821</v>
      </c>
      <c r="I96" s="113">
        <f t="shared" si="42"/>
        <v>2.4202369867299445</v>
      </c>
      <c r="J96" s="113">
        <f t="shared" si="42"/>
        <v>2.5011333759695606</v>
      </c>
      <c r="K96" s="327">
        <f t="shared" si="42"/>
        <v>2.0501321591313881</v>
      </c>
      <c r="M96" s="220">
        <f t="shared" si="24"/>
        <v>-0.1803187391649366</v>
      </c>
    </row>
    <row r="97" spans="1:13" ht="20.100000000000001" customHeight="1" x14ac:dyDescent="0.25">
      <c r="A97" s="319"/>
      <c r="B97" s="323" t="s">
        <v>64</v>
      </c>
      <c r="C97" s="222">
        <f t="shared" ref="C97:K97" si="43">C62/C27</f>
        <v>2.2427271848746191</v>
      </c>
      <c r="D97" s="223">
        <f t="shared" si="43"/>
        <v>2.2389405647573151</v>
      </c>
      <c r="E97" s="223">
        <f t="shared" si="43"/>
        <v>2.3500339940941997</v>
      </c>
      <c r="F97" s="223">
        <f t="shared" si="43"/>
        <v>2.3409029957611334</v>
      </c>
      <c r="G97" s="223">
        <f t="shared" si="43"/>
        <v>1.9632375630980339</v>
      </c>
      <c r="H97" s="223">
        <f t="shared" si="43"/>
        <v>1.9009411847616413</v>
      </c>
      <c r="I97" s="223">
        <f t="shared" si="43"/>
        <v>2.3294649414731752</v>
      </c>
      <c r="J97" s="367">
        <f t="shared" si="43"/>
        <v>2.3860635584275287</v>
      </c>
      <c r="K97" s="294">
        <f t="shared" si="43"/>
        <v>1.9191091715483468</v>
      </c>
      <c r="M97" s="105">
        <f t="shared" si="24"/>
        <v>-0.19570073279477757</v>
      </c>
    </row>
    <row r="98" spans="1:13" ht="20.100000000000001" customHeight="1" x14ac:dyDescent="0.25">
      <c r="A98" s="319"/>
      <c r="B98" s="323" t="s">
        <v>65</v>
      </c>
      <c r="C98" s="222">
        <f t="shared" ref="C98:K98" si="44">C63/C28</f>
        <v>4.8119940048809466</v>
      </c>
      <c r="D98" s="223">
        <f t="shared" si="44"/>
        <v>4.9373233152999569</v>
      </c>
      <c r="E98" s="223">
        <f t="shared" si="44"/>
        <v>4.624503000994995</v>
      </c>
      <c r="F98" s="223">
        <f t="shared" si="44"/>
        <v>4.4451995202647794</v>
      </c>
      <c r="G98" s="223">
        <f t="shared" si="44"/>
        <v>4.0724277129658715</v>
      </c>
      <c r="H98" s="223">
        <f t="shared" si="44"/>
        <v>4.1533884225963389</v>
      </c>
      <c r="I98" s="223">
        <f t="shared" si="44"/>
        <v>4.3017856871098425</v>
      </c>
      <c r="J98" s="322">
        <f t="shared" si="44"/>
        <v>4.4492678807463442</v>
      </c>
      <c r="K98" s="294">
        <f t="shared" si="44"/>
        <v>3.5453835573450303</v>
      </c>
      <c r="M98" s="141">
        <f t="shared" si="24"/>
        <v>-0.20315349572741201</v>
      </c>
    </row>
    <row r="99" spans="1:13" ht="20.100000000000001" customHeight="1" x14ac:dyDescent="0.25">
      <c r="A99" s="319"/>
      <c r="B99" s="323" t="s">
        <v>72</v>
      </c>
      <c r="C99" s="222">
        <f t="shared" ref="C99:K99" si="45">C64/C29</f>
        <v>1.2000470560555261</v>
      </c>
      <c r="D99" s="223">
        <f t="shared" si="45"/>
        <v>1.7223988223497535</v>
      </c>
      <c r="E99" s="223">
        <f t="shared" si="45"/>
        <v>1.7286945464820571</v>
      </c>
      <c r="F99" s="223">
        <f t="shared" si="45"/>
        <v>1.3893143608102596</v>
      </c>
      <c r="G99" s="223">
        <f t="shared" si="45"/>
        <v>1.3579765551814063</v>
      </c>
      <c r="H99" s="223">
        <f t="shared" si="45"/>
        <v>1.3565374410377358</v>
      </c>
      <c r="I99" s="223">
        <f t="shared" si="45"/>
        <v>1.5659189421427415</v>
      </c>
      <c r="J99" s="322">
        <f t="shared" si="45"/>
        <v>2.0248536854268857</v>
      </c>
      <c r="K99" s="294">
        <f t="shared" si="45"/>
        <v>1.9995112021464785</v>
      </c>
      <c r="M99" s="141">
        <f t="shared" si="24"/>
        <v>-1.2515710869777954E-2</v>
      </c>
    </row>
    <row r="100" spans="1:13" ht="20.100000000000001" customHeight="1" x14ac:dyDescent="0.25">
      <c r="A100" s="319"/>
      <c r="B100" s="323" t="s">
        <v>66</v>
      </c>
      <c r="C100" s="222">
        <f t="shared" ref="C100:K100" si="46">C65/C30</f>
        <v>2.9827863289603198</v>
      </c>
      <c r="D100" s="223">
        <f t="shared" si="46"/>
        <v>3.0487845331072214</v>
      </c>
      <c r="E100" s="223">
        <f t="shared" si="46"/>
        <v>2.9918251668235269</v>
      </c>
      <c r="F100" s="223">
        <f t="shared" si="46"/>
        <v>3.1644058663513017</v>
      </c>
      <c r="G100" s="223">
        <f t="shared" si="46"/>
        <v>2.8901628820652872</v>
      </c>
      <c r="H100" s="223">
        <f t="shared" si="46"/>
        <v>2.8862204856663198</v>
      </c>
      <c r="I100" s="223">
        <f t="shared" si="46"/>
        <v>3.500909876705796</v>
      </c>
      <c r="J100" s="322">
        <f t="shared" si="46"/>
        <v>3.7822633615010588</v>
      </c>
      <c r="K100" s="294">
        <f t="shared" si="46"/>
        <v>3.5704779517077858</v>
      </c>
      <c r="M100" s="141">
        <f t="shared" si="24"/>
        <v>-5.5994358285305169E-2</v>
      </c>
    </row>
    <row r="101" spans="1:13" ht="20.100000000000001" customHeight="1" x14ac:dyDescent="0.25">
      <c r="A101" s="319"/>
      <c r="B101" s="323" t="s">
        <v>67</v>
      </c>
      <c r="C101" s="222">
        <f t="shared" ref="C101:K101" si="47">C66/C31</f>
        <v>1.9168367074143802</v>
      </c>
      <c r="D101" s="223">
        <f t="shared" si="47"/>
        <v>1.9705822616759467</v>
      </c>
      <c r="E101" s="223">
        <f t="shared" si="47"/>
        <v>2.2863621517907782</v>
      </c>
      <c r="F101" s="223">
        <f t="shared" si="47"/>
        <v>2.3450719574843908</v>
      </c>
      <c r="G101" s="223">
        <f t="shared" si="47"/>
        <v>1.8357140169523412</v>
      </c>
      <c r="H101" s="223">
        <f t="shared" si="47"/>
        <v>1.6219829952782092</v>
      </c>
      <c r="I101" s="223">
        <f t="shared" si="47"/>
        <v>2.271312251258589</v>
      </c>
      <c r="J101" s="322">
        <f t="shared" si="47"/>
        <v>2.2592369162665982</v>
      </c>
      <c r="K101" s="294">
        <f t="shared" si="47"/>
        <v>2.0770063356836106</v>
      </c>
      <c r="M101" s="141">
        <f t="shared" si="24"/>
        <v>-8.0660234998339464E-2</v>
      </c>
    </row>
    <row r="102" spans="1:13" ht="20.100000000000001" customHeight="1" x14ac:dyDescent="0.25">
      <c r="A102" s="319"/>
      <c r="B102" s="323" t="s">
        <v>81</v>
      </c>
      <c r="C102" s="222"/>
      <c r="D102" s="223"/>
      <c r="E102" s="223"/>
      <c r="F102" s="223"/>
      <c r="G102" s="223"/>
      <c r="H102" s="223">
        <f t="shared" ref="H102:K102" si="48">H67/H32</f>
        <v>5.5459323799602238</v>
      </c>
      <c r="I102" s="223">
        <f t="shared" si="48"/>
        <v>5.7832064496438251</v>
      </c>
      <c r="J102" s="322">
        <f t="shared" si="48"/>
        <v>6.45248570787387</v>
      </c>
      <c r="K102" s="294">
        <f t="shared" si="48"/>
        <v>5.935957240513047</v>
      </c>
      <c r="M102" s="141">
        <f t="shared" si="24"/>
        <v>-8.0051082752575678E-2</v>
      </c>
    </row>
    <row r="103" spans="1:13" ht="20.100000000000001" customHeight="1" x14ac:dyDescent="0.25">
      <c r="A103" s="319"/>
      <c r="B103" s="323" t="s">
        <v>68</v>
      </c>
      <c r="C103" s="222"/>
      <c r="D103" s="223"/>
      <c r="E103" s="223">
        <f t="shared" ref="E103:K103" si="49">E68/E33</f>
        <v>1.7142857142857142</v>
      </c>
      <c r="F103" s="223">
        <f t="shared" si="49"/>
        <v>3.3018050541516244</v>
      </c>
      <c r="G103" s="223">
        <f t="shared" si="49"/>
        <v>3.4791666666666665</v>
      </c>
      <c r="H103" s="223">
        <f t="shared" si="49"/>
        <v>1.4084231145935358</v>
      </c>
      <c r="I103" s="223">
        <f t="shared" si="49"/>
        <v>1.431045645840078</v>
      </c>
      <c r="J103" s="322">
        <f t="shared" si="49"/>
        <v>1.2567807634890169</v>
      </c>
      <c r="K103" s="294">
        <f t="shared" si="49"/>
        <v>1.3171516015252771</v>
      </c>
      <c r="M103" s="141">
        <f t="shared" si="24"/>
        <v>4.803609331882313E-2</v>
      </c>
    </row>
    <row r="104" spans="1:13" ht="20.100000000000001" customHeight="1" x14ac:dyDescent="0.25">
      <c r="A104" s="319"/>
      <c r="B104" s="323" t="s">
        <v>82</v>
      </c>
      <c r="C104" s="319"/>
      <c r="D104" s="223"/>
      <c r="E104" s="223"/>
      <c r="F104" s="223"/>
      <c r="G104" s="223"/>
      <c r="H104" s="223"/>
      <c r="I104" s="223">
        <f t="shared" ref="I104:K104" si="50">I69/I34</f>
        <v>9.9217750646797231</v>
      </c>
      <c r="J104" s="322">
        <f t="shared" si="50"/>
        <v>10.711184063269418</v>
      </c>
      <c r="K104" s="294">
        <f t="shared" si="50"/>
        <v>10.85121951219512</v>
      </c>
      <c r="M104" s="141">
        <f t="shared" si="24"/>
        <v>1.3073759922202232E-2</v>
      </c>
    </row>
    <row r="105" spans="1:13" ht="20.100000000000001" customHeight="1" thickBot="1" x14ac:dyDescent="0.3">
      <c r="A105" s="328"/>
      <c r="B105" s="329" t="s">
        <v>70</v>
      </c>
      <c r="C105" s="224">
        <f t="shared" ref="C105:K105" si="51">C70/C35</f>
        <v>0.82204908168838542</v>
      </c>
      <c r="D105" s="225">
        <f t="shared" si="51"/>
        <v>0.83867744257933441</v>
      </c>
      <c r="E105" s="225">
        <f t="shared" si="51"/>
        <v>1.0055573488595</v>
      </c>
      <c r="F105" s="225">
        <f t="shared" si="51"/>
        <v>1.0265574065817267</v>
      </c>
      <c r="G105" s="225">
        <f t="shared" si="51"/>
        <v>0.94027358446507869</v>
      </c>
      <c r="H105" s="225">
        <f t="shared" si="51"/>
        <v>0.91717894498720187</v>
      </c>
      <c r="I105" s="225">
        <f t="shared" si="51"/>
        <v>0.99411617599187707</v>
      </c>
      <c r="J105" s="368">
        <f t="shared" si="51"/>
        <v>1.0222399989940898</v>
      </c>
      <c r="K105" s="295">
        <f t="shared" si="51"/>
        <v>1.0144939722509971</v>
      </c>
      <c r="M105" s="107">
        <f t="shared" si="24"/>
        <v>-7.5775030821675412E-3</v>
      </c>
    </row>
    <row r="106" spans="1:13" ht="20.100000000000001" customHeight="1" x14ac:dyDescent="0.25"/>
    <row r="107" spans="1:13" ht="15.75" x14ac:dyDescent="0.25">
      <c r="A107" s="97" t="s">
        <v>38</v>
      </c>
    </row>
  </sheetData>
  <mergeCells count="51">
    <mergeCell ref="K75:K76"/>
    <mergeCell ref="U5:U6"/>
    <mergeCell ref="K5:K6"/>
    <mergeCell ref="K40:K41"/>
    <mergeCell ref="U40:U41"/>
    <mergeCell ref="R40:R41"/>
    <mergeCell ref="W5:X5"/>
    <mergeCell ref="A5:B6"/>
    <mergeCell ref="C5:C6"/>
    <mergeCell ref="D5:D6"/>
    <mergeCell ref="E5:E6"/>
    <mergeCell ref="J5:J6"/>
    <mergeCell ref="M5:M6"/>
    <mergeCell ref="N5:N6"/>
    <mergeCell ref="O5:O6"/>
    <mergeCell ref="T5:T6"/>
    <mergeCell ref="H5:H6"/>
    <mergeCell ref="S5:S6"/>
    <mergeCell ref="R5:R6"/>
    <mergeCell ref="F5:F6"/>
    <mergeCell ref="W40:X40"/>
    <mergeCell ref="A40:B41"/>
    <mergeCell ref="C40:C41"/>
    <mergeCell ref="D40:D41"/>
    <mergeCell ref="E40:E41"/>
    <mergeCell ref="J40:J41"/>
    <mergeCell ref="M40:M41"/>
    <mergeCell ref="N40:N41"/>
    <mergeCell ref="O40:O41"/>
    <mergeCell ref="T40:T41"/>
    <mergeCell ref="H40:H41"/>
    <mergeCell ref="I40:I41"/>
    <mergeCell ref="S40:S41"/>
    <mergeCell ref="A75:B76"/>
    <mergeCell ref="C75:C76"/>
    <mergeCell ref="D75:D76"/>
    <mergeCell ref="E75:E76"/>
    <mergeCell ref="F40:F41"/>
    <mergeCell ref="F75:F76"/>
    <mergeCell ref="Q5:Q6"/>
    <mergeCell ref="G40:G41"/>
    <mergeCell ref="Q40:Q41"/>
    <mergeCell ref="G75:G76"/>
    <mergeCell ref="I75:I76"/>
    <mergeCell ref="P40:P41"/>
    <mergeCell ref="M75:M76"/>
    <mergeCell ref="J75:J76"/>
    <mergeCell ref="H75:H76"/>
    <mergeCell ref="I5:I6"/>
    <mergeCell ref="G5:G6"/>
    <mergeCell ref="P5:P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07A0F4A3-43FD-4318-98D1-9AF5C39123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L77:L89</xm:sqref>
        </x14:conditionalFormatting>
        <x14:conditionalFormatting xmlns:xm="http://schemas.microsoft.com/office/excel/2006/main">
          <x14:cfRule type="iconSet" priority="3" id="{3D2A415B-8C23-45B6-8CA9-5912BCD53C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W7:X35</xm:sqref>
        </x14:conditionalFormatting>
        <x14:conditionalFormatting xmlns:xm="http://schemas.microsoft.com/office/excel/2006/main">
          <x14:cfRule type="iconSet" priority="2" id="{B8A65E81-3D1A-4C01-A383-FF1C91CAD8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W42:X70</xm:sqref>
        </x14:conditionalFormatting>
        <x14:conditionalFormatting xmlns:xm="http://schemas.microsoft.com/office/excel/2006/main">
          <x14:cfRule type="iconSet" priority="1" id="{AEE2DD33-F73C-4474-BC2B-75D9F2836A6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M77:M105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2:N4"/>
  <sheetViews>
    <sheetView showGridLines="0" showRowColHeaders="0" workbookViewId="0">
      <selection activeCell="F13" sqref="F13"/>
    </sheetView>
  </sheetViews>
  <sheetFormatPr defaultRowHeight="15" x14ac:dyDescent="0.25"/>
  <sheetData>
    <row r="2" spans="1:14" ht="15.75" x14ac:dyDescent="0.25">
      <c r="A2" s="226" t="s">
        <v>79</v>
      </c>
    </row>
    <row r="4" spans="1:14" ht="99.95" customHeight="1" x14ac:dyDescent="0.25">
      <c r="A4" s="495" t="s">
        <v>95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</row>
  </sheetData>
  <mergeCells count="1">
    <mergeCell ref="A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2:M51"/>
  <sheetViews>
    <sheetView showGridLines="0" showRowColHeaders="0" topLeftCell="A13" zoomScale="80" zoomScaleNormal="80" workbookViewId="0">
      <selection activeCell="D6" sqref="D6"/>
    </sheetView>
  </sheetViews>
  <sheetFormatPr defaultRowHeight="16.5" x14ac:dyDescent="0.3"/>
  <cols>
    <col min="1" max="1" width="3.140625" style="44" customWidth="1"/>
    <col min="2" max="3" width="9.140625" style="44"/>
    <col min="4" max="4" width="5.5703125" style="44" customWidth="1"/>
    <col min="5" max="7" width="9.140625" style="44"/>
    <col min="8" max="8" width="12.85546875" style="44" customWidth="1"/>
    <col min="9" max="10" width="9.140625" style="44"/>
    <col min="11" max="11" width="9.140625" style="44" customWidth="1"/>
    <col min="12" max="12" width="10" style="44" customWidth="1"/>
    <col min="13" max="13" width="13.7109375" style="45" customWidth="1"/>
    <col min="14" max="16384" width="9.140625" style="44"/>
  </cols>
  <sheetData>
    <row r="2" spans="2:13" ht="11.25" customHeight="1" x14ac:dyDescent="0.3">
      <c r="B2" s="392" t="s">
        <v>27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68"/>
    </row>
    <row r="3" spans="2:13" ht="11.25" customHeight="1" x14ac:dyDescent="0.3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68"/>
    </row>
    <row r="4" spans="2:13" ht="11.25" customHeight="1" x14ac:dyDescent="0.3">
      <c r="B4" s="393" t="s">
        <v>88</v>
      </c>
      <c r="C4" s="393"/>
      <c r="D4" s="394" t="s">
        <v>92</v>
      </c>
      <c r="E4" s="395"/>
      <c r="F4" s="395"/>
      <c r="G4" s="395"/>
      <c r="H4" s="395"/>
      <c r="I4" s="395"/>
      <c r="J4" s="395"/>
      <c r="K4" s="395"/>
      <c r="L4" s="69"/>
      <c r="M4" s="70"/>
    </row>
    <row r="5" spans="2:13" ht="11.25" customHeight="1" x14ac:dyDescent="0.3">
      <c r="B5" s="393"/>
      <c r="C5" s="393"/>
      <c r="D5" s="395"/>
      <c r="E5" s="395"/>
      <c r="F5" s="395"/>
      <c r="G5" s="395"/>
      <c r="H5" s="395"/>
      <c r="I5" s="395"/>
      <c r="J5" s="395"/>
      <c r="K5" s="395"/>
      <c r="L5" s="69"/>
      <c r="M5" s="70"/>
    </row>
    <row r="7" spans="2:13" ht="25.5" customHeight="1" x14ac:dyDescent="0.3">
      <c r="B7" s="388" t="s">
        <v>28</v>
      </c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389"/>
    </row>
    <row r="8" spans="2:13" ht="16.5" customHeight="1" x14ac:dyDescent="0.3">
      <c r="B8" s="396"/>
      <c r="C8" s="397"/>
      <c r="D8" s="397"/>
      <c r="M8" s="46" t="s">
        <v>29</v>
      </c>
    </row>
    <row r="9" spans="2:13" ht="20.100000000000001" customHeight="1" x14ac:dyDescent="0.3">
      <c r="B9" s="397"/>
      <c r="C9" s="397"/>
      <c r="D9" s="397"/>
      <c r="E9" s="386" t="s">
        <v>30</v>
      </c>
      <c r="F9" s="386"/>
      <c r="G9" s="391">
        <f>'2'!V9</f>
        <v>2.3683601223485243E-2</v>
      </c>
      <c r="H9" s="391"/>
      <c r="I9" s="55" t="s">
        <v>31</v>
      </c>
      <c r="J9" s="56"/>
      <c r="K9" s="134">
        <f>'3'!V9</f>
        <v>5.2080529745049266E-2</v>
      </c>
      <c r="L9" s="64">
        <f>'3'!V9</f>
        <v>5.2080529745049266E-2</v>
      </c>
      <c r="M9" s="61">
        <f>'5'!U7</f>
        <v>0.45338387173419747</v>
      </c>
    </row>
    <row r="10" spans="2:13" ht="19.5" customHeight="1" x14ac:dyDescent="0.3">
      <c r="B10" s="397"/>
      <c r="C10" s="397"/>
      <c r="D10" s="397"/>
      <c r="E10" s="386"/>
      <c r="F10" s="386"/>
      <c r="G10" s="391"/>
      <c r="H10" s="391"/>
      <c r="I10" s="55" t="s">
        <v>32</v>
      </c>
      <c r="J10" s="56"/>
      <c r="K10" s="134">
        <f>'4'!V9</f>
        <v>1.2676993815215511E-3</v>
      </c>
      <c r="L10" s="64">
        <f>'4'!V9</f>
        <v>1.2676993815215511E-3</v>
      </c>
      <c r="M10" s="61">
        <f>'5'!U21</f>
        <v>0.54661612826580264</v>
      </c>
    </row>
    <row r="11" spans="2:13" ht="20.100000000000001" customHeight="1" x14ac:dyDescent="0.35">
      <c r="B11" s="397"/>
      <c r="C11" s="397"/>
      <c r="D11" s="397"/>
      <c r="E11" s="47"/>
      <c r="F11" s="47"/>
      <c r="G11" s="58"/>
      <c r="H11" s="59"/>
      <c r="L11" s="65"/>
      <c r="M11" s="48"/>
    </row>
    <row r="12" spans="2:13" ht="20.100000000000001" customHeight="1" x14ac:dyDescent="0.3">
      <c r="B12" s="397"/>
      <c r="C12" s="397"/>
      <c r="D12" s="397"/>
      <c r="E12" s="386" t="s">
        <v>33</v>
      </c>
      <c r="F12" s="386"/>
      <c r="G12" s="391">
        <f>'2'!V18</f>
        <v>0.16528442449906572</v>
      </c>
      <c r="H12" s="391"/>
      <c r="I12" s="55" t="s">
        <v>31</v>
      </c>
      <c r="J12" s="56"/>
      <c r="K12" s="134">
        <f>'5'!W31</f>
        <v>0.20635008222907286</v>
      </c>
      <c r="L12" s="64">
        <f>K12</f>
        <v>0.20635008222907286</v>
      </c>
      <c r="M12" s="61">
        <f>'5'!U31</f>
        <v>0.6793066337845286</v>
      </c>
    </row>
    <row r="13" spans="2:13" ht="20.100000000000001" customHeight="1" x14ac:dyDescent="0.3">
      <c r="B13" s="397"/>
      <c r="C13" s="397"/>
      <c r="D13" s="397"/>
      <c r="E13" s="386"/>
      <c r="F13" s="386"/>
      <c r="G13" s="391"/>
      <c r="H13" s="391"/>
      <c r="I13" s="55" t="s">
        <v>32</v>
      </c>
      <c r="J13" s="56"/>
      <c r="K13" s="134">
        <f>'4'!V18</f>
        <v>8.6909911798407416E-2</v>
      </c>
      <c r="L13" s="64">
        <f>'5'!W45</f>
        <v>8.6909911798413148E-2</v>
      </c>
      <c r="M13" s="61">
        <f>'5'!U45</f>
        <v>0.3206933662154714</v>
      </c>
    </row>
    <row r="14" spans="2:13" ht="20.100000000000001" customHeight="1" x14ac:dyDescent="0.35">
      <c r="B14" s="397"/>
      <c r="C14" s="397"/>
      <c r="D14" s="397"/>
      <c r="F14" s="47"/>
      <c r="G14" s="58"/>
      <c r="H14" s="60"/>
      <c r="L14" s="65"/>
    </row>
    <row r="15" spans="2:13" ht="20.100000000000001" customHeight="1" x14ac:dyDescent="0.3">
      <c r="B15" s="397"/>
      <c r="C15" s="397"/>
      <c r="D15" s="397"/>
      <c r="E15" s="386" t="s">
        <v>34</v>
      </c>
      <c r="F15" s="386"/>
      <c r="G15" s="391">
        <f>'2'!L27</f>
        <v>0.13832479401481268</v>
      </c>
      <c r="H15" s="391"/>
      <c r="I15" s="55" t="s">
        <v>31</v>
      </c>
      <c r="J15" s="56"/>
      <c r="K15" s="134">
        <f>'5'!M55</f>
        <v>0.1466328366721236</v>
      </c>
      <c r="L15" s="64">
        <f>K15</f>
        <v>0.1466328366721236</v>
      </c>
      <c r="M15" s="57"/>
    </row>
    <row r="16" spans="2:13" ht="20.100000000000001" customHeight="1" x14ac:dyDescent="0.3">
      <c r="B16" s="397"/>
      <c r="C16" s="397"/>
      <c r="D16" s="397"/>
      <c r="E16" s="386"/>
      <c r="F16" s="386"/>
      <c r="G16" s="391"/>
      <c r="H16" s="391"/>
      <c r="I16" s="55" t="s">
        <v>32</v>
      </c>
      <c r="J16" s="56"/>
      <c r="K16" s="134">
        <f>'5'!M69</f>
        <v>8.553378129524758E-2</v>
      </c>
      <c r="L16" s="64">
        <f>K16</f>
        <v>8.553378129524758E-2</v>
      </c>
      <c r="M16" s="57"/>
    </row>
    <row r="17" spans="2:13" ht="11.25" customHeight="1" x14ac:dyDescent="0.3">
      <c r="B17" s="397"/>
      <c r="C17" s="397"/>
      <c r="D17" s="397"/>
    </row>
    <row r="18" spans="2:13" ht="11.25" customHeight="1" x14ac:dyDescent="0.3"/>
    <row r="19" spans="2:13" ht="11.25" customHeight="1" x14ac:dyDescent="0.3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</row>
    <row r="20" spans="2:13" ht="11.25" customHeight="1" x14ac:dyDescent="0.3"/>
    <row r="21" spans="2:13" ht="11.25" customHeight="1" x14ac:dyDescent="0.3"/>
    <row r="22" spans="2:13" ht="25.5" customHeight="1" x14ac:dyDescent="0.3">
      <c r="B22" s="388" t="s">
        <v>35</v>
      </c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389"/>
    </row>
    <row r="23" spans="2:13" x14ac:dyDescent="0.3">
      <c r="B23" s="390"/>
      <c r="C23" s="390"/>
      <c r="D23" s="390"/>
      <c r="M23" s="46" t="s">
        <v>29</v>
      </c>
    </row>
    <row r="24" spans="2:13" ht="20.100000000000001" customHeight="1" x14ac:dyDescent="0.3">
      <c r="B24" s="390"/>
      <c r="C24" s="390"/>
      <c r="D24" s="390"/>
      <c r="E24" s="386" t="s">
        <v>30</v>
      </c>
      <c r="F24" s="386"/>
      <c r="G24" s="391">
        <f>'6'!W24</f>
        <v>-4.3604241364921852E-2</v>
      </c>
      <c r="H24" s="391"/>
      <c r="I24" s="55" t="s">
        <v>31</v>
      </c>
      <c r="J24" s="56"/>
      <c r="K24" s="134">
        <f>'6'!W7</f>
        <v>-1.4393467581218213E-2</v>
      </c>
      <c r="L24" s="64">
        <f>K24</f>
        <v>-1.4393467581218213E-2</v>
      </c>
      <c r="M24" s="61">
        <f>'6'!T7</f>
        <v>0.47783896819130228</v>
      </c>
    </row>
    <row r="25" spans="2:13" ht="20.100000000000001" customHeight="1" x14ac:dyDescent="0.3">
      <c r="B25" s="390"/>
      <c r="C25" s="390"/>
      <c r="D25" s="390"/>
      <c r="E25" s="386"/>
      <c r="F25" s="386"/>
      <c r="G25" s="391"/>
      <c r="H25" s="391"/>
      <c r="I25" s="55" t="s">
        <v>32</v>
      </c>
      <c r="J25" s="56"/>
      <c r="K25" s="134">
        <f>'6'!W21</f>
        <v>-7.0335546756528311E-2</v>
      </c>
      <c r="L25" s="64">
        <f>K25</f>
        <v>-7.0335546756528311E-2</v>
      </c>
      <c r="M25" s="61">
        <f>'6'!T21</f>
        <v>0.52216103180869777</v>
      </c>
    </row>
    <row r="26" spans="2:13" ht="20.100000000000001" customHeight="1" x14ac:dyDescent="0.3">
      <c r="B26" s="390"/>
      <c r="C26" s="390"/>
      <c r="D26" s="390"/>
      <c r="E26" s="47"/>
      <c r="F26" s="47"/>
      <c r="G26" s="47"/>
      <c r="I26" s="51"/>
      <c r="L26" s="65"/>
      <c r="M26" s="63"/>
    </row>
    <row r="27" spans="2:13" ht="20.100000000000001" customHeight="1" x14ac:dyDescent="0.3">
      <c r="B27" s="390"/>
      <c r="C27" s="390"/>
      <c r="D27" s="390"/>
      <c r="E27" s="386" t="s">
        <v>33</v>
      </c>
      <c r="F27" s="386"/>
      <c r="G27" s="391">
        <f>'6'!W48</f>
        <v>-4.9732707634071501E-3</v>
      </c>
      <c r="H27" s="391"/>
      <c r="I27" s="55" t="s">
        <v>31</v>
      </c>
      <c r="J27" s="56"/>
      <c r="K27" s="134">
        <f>'6'!W31</f>
        <v>1.7434599063768166E-2</v>
      </c>
      <c r="L27" s="64">
        <f>K27</f>
        <v>1.7434599063768166E-2</v>
      </c>
      <c r="M27" s="61">
        <f>'6'!T31</f>
        <v>0.72766253131913006</v>
      </c>
    </row>
    <row r="28" spans="2:13" ht="20.100000000000001" customHeight="1" x14ac:dyDescent="0.3">
      <c r="B28" s="390"/>
      <c r="C28" s="390"/>
      <c r="D28" s="390"/>
      <c r="E28" s="386"/>
      <c r="F28" s="386"/>
      <c r="G28" s="391"/>
      <c r="H28" s="391"/>
      <c r="I28" s="55" t="s">
        <v>32</v>
      </c>
      <c r="J28" s="56"/>
      <c r="K28" s="134">
        <f>'6'!W45</f>
        <v>-6.4845191284996759E-2</v>
      </c>
      <c r="L28" s="64">
        <f>K28</f>
        <v>-6.4845191284996759E-2</v>
      </c>
      <c r="M28" s="61">
        <f>'6'!T45</f>
        <v>0.27233746868087005</v>
      </c>
    </row>
    <row r="29" spans="2:13" ht="20.100000000000001" customHeight="1" x14ac:dyDescent="0.3">
      <c r="B29" s="390"/>
      <c r="C29" s="390"/>
      <c r="D29" s="390"/>
      <c r="F29" s="47"/>
      <c r="G29" s="52"/>
      <c r="H29" s="53"/>
      <c r="I29" s="51"/>
      <c r="L29" s="66"/>
    </row>
    <row r="30" spans="2:13" ht="20.100000000000001" customHeight="1" x14ac:dyDescent="0.3">
      <c r="B30" s="390"/>
      <c r="C30" s="390"/>
      <c r="D30" s="390"/>
      <c r="E30" s="387" t="s">
        <v>34</v>
      </c>
      <c r="F30" s="387"/>
      <c r="G30" s="391">
        <f>'6'!M72</f>
        <v>4.039224374713566E-2</v>
      </c>
      <c r="H30" s="391"/>
      <c r="I30" s="55" t="s">
        <v>31</v>
      </c>
      <c r="J30" s="56"/>
      <c r="K30" s="134">
        <f>'6'!M55</f>
        <v>3.2292873066574405E-2</v>
      </c>
      <c r="L30" s="64">
        <f>K30</f>
        <v>3.2292873066574405E-2</v>
      </c>
      <c r="M30" s="57"/>
    </row>
    <row r="31" spans="2:13" ht="20.100000000000001" customHeight="1" x14ac:dyDescent="0.3">
      <c r="B31" s="390"/>
      <c r="C31" s="390"/>
      <c r="D31" s="390"/>
      <c r="E31" s="387"/>
      <c r="F31" s="387"/>
      <c r="G31" s="391"/>
      <c r="H31" s="391"/>
      <c r="I31" s="55" t="s">
        <v>32</v>
      </c>
      <c r="J31" s="56"/>
      <c r="K31" s="134">
        <f>'6'!M69</f>
        <v>5.9057388419836718E-3</v>
      </c>
      <c r="L31" s="64">
        <f>K31</f>
        <v>5.9057388419836718E-3</v>
      </c>
      <c r="M31" s="57"/>
    </row>
    <row r="32" spans="2:13" ht="15.75" customHeight="1" x14ac:dyDescent="0.3">
      <c r="B32" s="390"/>
      <c r="C32" s="390"/>
      <c r="D32" s="390"/>
    </row>
    <row r="33" spans="2:13" ht="12" customHeight="1" x14ac:dyDescent="0.3"/>
    <row r="34" spans="2:13" ht="12" customHeight="1" x14ac:dyDescent="0.3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50"/>
    </row>
    <row r="35" spans="2:13" ht="12" customHeight="1" x14ac:dyDescent="0.3"/>
    <row r="36" spans="2:13" ht="12" customHeight="1" x14ac:dyDescent="0.3"/>
    <row r="37" spans="2:13" ht="25.5" customHeight="1" x14ac:dyDescent="0.3">
      <c r="B37" s="388" t="s">
        <v>36</v>
      </c>
      <c r="C37" s="389"/>
      <c r="D37" s="389"/>
      <c r="E37" s="389"/>
      <c r="F37" s="389"/>
      <c r="G37" s="389"/>
      <c r="H37" s="389"/>
      <c r="I37" s="389"/>
      <c r="J37" s="389"/>
      <c r="K37" s="389"/>
      <c r="L37" s="389"/>
      <c r="M37" s="389"/>
    </row>
    <row r="38" spans="2:13" x14ac:dyDescent="0.3">
      <c r="B38" s="390"/>
      <c r="C38" s="390"/>
      <c r="D38" s="390"/>
      <c r="L38" s="67"/>
      <c r="M38" s="46" t="s">
        <v>29</v>
      </c>
    </row>
    <row r="39" spans="2:13" ht="20.100000000000001" customHeight="1" x14ac:dyDescent="0.3">
      <c r="B39" s="390"/>
      <c r="C39" s="390"/>
      <c r="D39" s="390"/>
      <c r="E39" s="386" t="s">
        <v>30</v>
      </c>
      <c r="F39" s="386"/>
      <c r="G39" s="391">
        <f>'7'!W24</f>
        <v>0.19084899057305019</v>
      </c>
      <c r="H39" s="391"/>
      <c r="I39" s="55" t="s">
        <v>31</v>
      </c>
      <c r="J39" s="56"/>
      <c r="K39" s="134">
        <f>'7'!W7</f>
        <v>0.27754975435730778</v>
      </c>
      <c r="L39" s="64">
        <f>K39</f>
        <v>0.27754975435730778</v>
      </c>
      <c r="M39" s="61">
        <f>'7'!T7</f>
        <v>0.34999017115600273</v>
      </c>
    </row>
    <row r="40" spans="2:13" ht="20.100000000000001" customHeight="1" x14ac:dyDescent="0.3">
      <c r="B40" s="390"/>
      <c r="C40" s="390"/>
      <c r="D40" s="390"/>
      <c r="E40" s="386"/>
      <c r="F40" s="386"/>
      <c r="G40" s="391"/>
      <c r="H40" s="391"/>
      <c r="I40" s="55" t="s">
        <v>32</v>
      </c>
      <c r="J40" s="56"/>
      <c r="K40" s="134">
        <f>'7'!W21</f>
        <v>0.14416598085583679</v>
      </c>
      <c r="L40" s="64">
        <f>K40</f>
        <v>0.14416598085583679</v>
      </c>
      <c r="M40" s="61">
        <f>'7'!T21</f>
        <v>0.65000982884399727</v>
      </c>
    </row>
    <row r="41" spans="2:13" ht="20.100000000000001" customHeight="1" x14ac:dyDescent="0.3">
      <c r="B41" s="390"/>
      <c r="C41" s="390"/>
      <c r="D41" s="390"/>
      <c r="E41" s="47"/>
      <c r="F41" s="47"/>
      <c r="G41" s="52"/>
      <c r="H41" s="54"/>
      <c r="I41" s="51"/>
      <c r="J41" s="51"/>
      <c r="L41" s="135"/>
      <c r="M41" s="63"/>
    </row>
    <row r="42" spans="2:13" ht="20.100000000000001" customHeight="1" x14ac:dyDescent="0.3">
      <c r="B42" s="390"/>
      <c r="C42" s="390"/>
      <c r="D42" s="390"/>
      <c r="E42" s="386" t="s">
        <v>33</v>
      </c>
      <c r="F42" s="386"/>
      <c r="G42" s="391">
        <f>'7'!W48</f>
        <v>0.33055490775352198</v>
      </c>
      <c r="H42" s="391"/>
      <c r="I42" s="55" t="s">
        <v>31</v>
      </c>
      <c r="J42" s="55"/>
      <c r="K42" s="134">
        <f>'7'!W31</f>
        <v>0.43375466798862183</v>
      </c>
      <c r="L42" s="64">
        <f>K42</f>
        <v>0.43375466798862183</v>
      </c>
      <c r="M42" s="61">
        <f>'7'!T31</f>
        <v>0.58679566228878155</v>
      </c>
    </row>
    <row r="43" spans="2:13" ht="20.100000000000001" customHeight="1" x14ac:dyDescent="0.3">
      <c r="B43" s="390"/>
      <c r="C43" s="390"/>
      <c r="D43" s="390"/>
      <c r="E43" s="386"/>
      <c r="F43" s="386"/>
      <c r="G43" s="391"/>
      <c r="H43" s="391"/>
      <c r="I43" s="55" t="s">
        <v>32</v>
      </c>
      <c r="J43" s="55"/>
      <c r="K43" s="134">
        <f>'7'!W45</f>
        <v>0.18399988369295342</v>
      </c>
      <c r="L43" s="64">
        <f>K43</f>
        <v>0.18399988369295342</v>
      </c>
      <c r="M43" s="61">
        <f>'7'!T45</f>
        <v>0.41320433771121856</v>
      </c>
    </row>
    <row r="44" spans="2:13" ht="20.100000000000001" customHeight="1" x14ac:dyDescent="0.3">
      <c r="B44" s="390"/>
      <c r="C44" s="390"/>
      <c r="D44" s="390"/>
      <c r="F44" s="47"/>
      <c r="G44" s="52"/>
      <c r="H44" s="53"/>
      <c r="I44" s="51"/>
      <c r="J44" s="51"/>
      <c r="L44" s="135"/>
    </row>
    <row r="45" spans="2:13" ht="20.100000000000001" customHeight="1" x14ac:dyDescent="0.3">
      <c r="B45" s="390"/>
      <c r="C45" s="390"/>
      <c r="D45" s="390"/>
      <c r="E45" s="387" t="s">
        <v>34</v>
      </c>
      <c r="F45" s="387"/>
      <c r="G45" s="391">
        <f>'7'!M72</f>
        <v>0.11731623260917717</v>
      </c>
      <c r="H45" s="391"/>
      <c r="I45" s="55" t="s">
        <v>31</v>
      </c>
      <c r="J45" s="55"/>
      <c r="K45" s="134">
        <f>'7'!M55</f>
        <v>0.12226914302049657</v>
      </c>
      <c r="L45" s="64">
        <f>K45</f>
        <v>0.12226914302049657</v>
      </c>
      <c r="M45" s="57"/>
    </row>
    <row r="46" spans="2:13" ht="20.100000000000001" customHeight="1" x14ac:dyDescent="0.3">
      <c r="B46" s="390"/>
      <c r="C46" s="390"/>
      <c r="D46" s="390"/>
      <c r="E46" s="387"/>
      <c r="F46" s="387"/>
      <c r="G46" s="391"/>
      <c r="H46" s="391"/>
      <c r="I46" s="55" t="s">
        <v>32</v>
      </c>
      <c r="J46" s="55"/>
      <c r="K46" s="134">
        <f>'7'!M69</f>
        <v>3.4814793922924338E-2</v>
      </c>
      <c r="L46" s="64">
        <f>K46</f>
        <v>3.4814793922924338E-2</v>
      </c>
      <c r="M46" s="57"/>
    </row>
    <row r="47" spans="2:13" ht="15.75" customHeight="1" x14ac:dyDescent="0.3">
      <c r="B47" s="390"/>
      <c r="C47" s="390"/>
      <c r="D47" s="390"/>
      <c r="E47" s="53"/>
      <c r="F47" s="53"/>
    </row>
    <row r="48" spans="2:13" ht="12" customHeight="1" x14ac:dyDescent="0.3">
      <c r="B48" s="273"/>
      <c r="C48" s="273"/>
      <c r="D48" s="273"/>
      <c r="E48" s="53"/>
      <c r="F48" s="53"/>
    </row>
    <row r="49" spans="2:13" ht="12" customHeight="1" x14ac:dyDescent="0.3">
      <c r="B49" s="274"/>
      <c r="C49" s="274"/>
      <c r="D49" s="274"/>
      <c r="E49" s="275"/>
      <c r="F49" s="275"/>
      <c r="G49" s="276"/>
      <c r="H49" s="276"/>
      <c r="I49" s="276"/>
      <c r="J49" s="276"/>
      <c r="K49" s="276"/>
      <c r="L49" s="276"/>
      <c r="M49" s="277"/>
    </row>
    <row r="51" spans="2:13" x14ac:dyDescent="0.3">
      <c r="B51" s="85" t="s">
        <v>38</v>
      </c>
    </row>
  </sheetData>
  <mergeCells count="27">
    <mergeCell ref="B22:M22"/>
    <mergeCell ref="E15:F16"/>
    <mergeCell ref="B2:L3"/>
    <mergeCell ref="B4:C5"/>
    <mergeCell ref="D4:K5"/>
    <mergeCell ref="B7:M7"/>
    <mergeCell ref="B8:D17"/>
    <mergeCell ref="E9:F10"/>
    <mergeCell ref="E12:F13"/>
    <mergeCell ref="G9:H10"/>
    <mergeCell ref="G12:H13"/>
    <mergeCell ref="G15:H16"/>
    <mergeCell ref="E42:F43"/>
    <mergeCell ref="E45:F46"/>
    <mergeCell ref="E30:F31"/>
    <mergeCell ref="B37:M37"/>
    <mergeCell ref="B38:D47"/>
    <mergeCell ref="E39:F40"/>
    <mergeCell ref="B23:D32"/>
    <mergeCell ref="E24:F25"/>
    <mergeCell ref="E27:F28"/>
    <mergeCell ref="G39:H40"/>
    <mergeCell ref="G42:H43"/>
    <mergeCell ref="G45:H46"/>
    <mergeCell ref="G24:H25"/>
    <mergeCell ref="G27:H28"/>
    <mergeCell ref="G30:H31"/>
  </mergeCells>
  <conditionalFormatting sqref="L9:L10">
    <cfRule type="cellIs" dxfId="12" priority="3" operator="lessThan">
      <formula>0</formula>
    </cfRule>
  </conditionalFormatting>
  <conditionalFormatting sqref="L12:L13">
    <cfRule type="cellIs" dxfId="11" priority="5" operator="lessThan">
      <formula>0</formula>
    </cfRule>
  </conditionalFormatting>
  <conditionalFormatting sqref="L15:L16">
    <cfRule type="cellIs" dxfId="10" priority="7" operator="lessThan">
      <formula>0</formula>
    </cfRule>
  </conditionalFormatting>
  <conditionalFormatting sqref="L24">
    <cfRule type="cellIs" dxfId="9" priority="15" operator="lessThan">
      <formula>0</formula>
    </cfRule>
  </conditionalFormatting>
  <conditionalFormatting sqref="L25">
    <cfRule type="cellIs" dxfId="8" priority="94" operator="lessThan">
      <formula>0</formula>
    </cfRule>
  </conditionalFormatting>
  <conditionalFormatting sqref="L30:L31">
    <cfRule type="cellIs" dxfId="7" priority="55" operator="lessThan">
      <formula>0</formula>
    </cfRule>
  </conditionalFormatting>
  <conditionalFormatting sqref="L39:L46">
    <cfRule type="cellIs" dxfId="6" priority="1" operator="lessThan">
      <formula>0</formula>
    </cfRule>
  </conditionalFormatting>
  <conditionalFormatting sqref="L27:M28">
    <cfRule type="cellIs" dxfId="5" priority="75" operator="lessThan">
      <formula>0</formula>
    </cfRule>
  </conditionalFormatting>
  <conditionalFormatting sqref="M9:M10">
    <cfRule type="cellIs" dxfId="4" priority="98" operator="lessThan">
      <formula>0</formula>
    </cfRule>
  </conditionalFormatting>
  <conditionalFormatting sqref="M12:M13">
    <cfRule type="cellIs" dxfId="3" priority="96" operator="lessThan">
      <formula>0</formula>
    </cfRule>
  </conditionalFormatting>
  <conditionalFormatting sqref="M24:M25">
    <cfRule type="cellIs" dxfId="2" priority="77" operator="lessThan">
      <formula>0</formula>
    </cfRule>
  </conditionalFormatting>
  <conditionalFormatting sqref="M39:M40">
    <cfRule type="cellIs" dxfId="1" priority="10" operator="lessThan">
      <formula>0</formula>
    </cfRule>
  </conditionalFormatting>
  <conditionalFormatting sqref="M42:M43">
    <cfRule type="cellIs" dxfId="0" priority="7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9" id="{5DBE29DD-5FFB-404B-9195-6FECFE5F44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G9</xm:sqref>
        </x14:conditionalFormatting>
        <x14:conditionalFormatting xmlns:xm="http://schemas.microsoft.com/office/excel/2006/main">
          <x14:cfRule type="iconSet" priority="33" id="{015E9E44-6B65-4871-AD18-19038E5B6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G12</xm:sqref>
        </x14:conditionalFormatting>
        <x14:conditionalFormatting xmlns:xm="http://schemas.microsoft.com/office/excel/2006/main">
          <x14:cfRule type="iconSet" priority="32" id="{E98B2464-202B-48CF-B843-C0A8761B06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G15</xm:sqref>
        </x14:conditionalFormatting>
        <x14:conditionalFormatting xmlns:xm="http://schemas.microsoft.com/office/excel/2006/main">
          <x14:cfRule type="iconSet" priority="31" id="{CC7E8286-A51B-4331-B14A-ACF148C402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G24</xm:sqref>
        </x14:conditionalFormatting>
        <x14:conditionalFormatting xmlns:xm="http://schemas.microsoft.com/office/excel/2006/main">
          <x14:cfRule type="iconSet" priority="30" id="{DCD6D72A-212B-4830-8401-B915165525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9" id="{BE8A82B1-112F-42BC-BFBD-2897F0A409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G30</xm:sqref>
        </x14:conditionalFormatting>
        <x14:conditionalFormatting xmlns:xm="http://schemas.microsoft.com/office/excel/2006/main">
          <x14:cfRule type="iconSet" priority="9" id="{5CF1C80A-6D24-4300-9BB5-E566E86BDC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G39</xm:sqref>
        </x14:conditionalFormatting>
        <x14:conditionalFormatting xmlns:xm="http://schemas.microsoft.com/office/excel/2006/main">
          <x14:cfRule type="iconSet" priority="22" id="{8625BD0B-C48D-4CBF-AFF4-9BAA488EC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G42</xm:sqref>
        </x14:conditionalFormatting>
        <x14:conditionalFormatting xmlns:xm="http://schemas.microsoft.com/office/excel/2006/main">
          <x14:cfRule type="iconSet" priority="21" id="{64914958-4231-4F75-A0AC-AC7800DEC9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G45</xm:sqref>
        </x14:conditionalFormatting>
        <x14:conditionalFormatting xmlns:xm="http://schemas.microsoft.com/office/excel/2006/main">
          <x14:cfRule type="iconSet" priority="35" id="{BBDCCDEF-7E2C-4983-9EE2-526A7479E610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</xm:sqref>
        </x14:conditionalFormatting>
        <x14:conditionalFormatting xmlns:xm="http://schemas.microsoft.com/office/excel/2006/main">
          <x14:cfRule type="iconSet" priority="34" id="{7E1B2702-2E59-468B-83FF-C3791AA4DD91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K10</xm:sqref>
        </x14:conditionalFormatting>
        <x14:conditionalFormatting xmlns:xm="http://schemas.microsoft.com/office/excel/2006/main">
          <x14:cfRule type="iconSet" priority="28" id="{C7DDBBF5-8666-42C9-8A2C-6BEFFB42E28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K12:K13</xm:sqref>
        </x14:conditionalFormatting>
        <x14:conditionalFormatting xmlns:xm="http://schemas.microsoft.com/office/excel/2006/main">
          <x14:cfRule type="iconSet" priority="27" id="{8BE0474F-F0E8-4E5A-AB68-B451493D8D0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K15:K16</xm:sqref>
        </x14:conditionalFormatting>
        <x14:conditionalFormatting xmlns:xm="http://schemas.microsoft.com/office/excel/2006/main">
          <x14:cfRule type="iconSet" priority="26" id="{B5DA784B-D80D-4F88-A3F2-BE6704F3269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K24:K25</xm:sqref>
        </x14:conditionalFormatting>
        <x14:conditionalFormatting xmlns:xm="http://schemas.microsoft.com/office/excel/2006/main">
          <x14:cfRule type="iconSet" priority="25" id="{097835E2-E1B7-45D6-860A-D78F7E2F22A5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K27:K28</xm:sqref>
        </x14:conditionalFormatting>
        <x14:conditionalFormatting xmlns:xm="http://schemas.microsoft.com/office/excel/2006/main">
          <x14:cfRule type="iconSet" priority="24" id="{83F8E740-5C26-4EA2-AC3A-F1733A2763F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K30:K31</xm:sqref>
        </x14:conditionalFormatting>
        <x14:conditionalFormatting xmlns:xm="http://schemas.microsoft.com/office/excel/2006/main">
          <x14:cfRule type="iconSet" priority="8" id="{C8D79B6A-CC7D-49AE-9D5E-860CC144688A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K39:K40</xm:sqref>
        </x14:conditionalFormatting>
        <x14:conditionalFormatting xmlns:xm="http://schemas.microsoft.com/office/excel/2006/main">
          <x14:cfRule type="iconSet" priority="19" id="{0565512D-7BCE-4B3E-9BA6-71FD2DBC41E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K42:K43</xm:sqref>
        </x14:conditionalFormatting>
        <x14:conditionalFormatting xmlns:xm="http://schemas.microsoft.com/office/excel/2006/main">
          <x14:cfRule type="iconSet" priority="18" id="{384F375A-86B1-4BC0-952C-EF3057CDBF5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K45:K46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1A-A8F4-4D79-AD3D-E0880A64C11C}">
  <sheetPr codeName="Folha4">
    <pageSetUpPr fitToPage="1"/>
  </sheetPr>
  <dimension ref="A1:W31"/>
  <sheetViews>
    <sheetView showGridLines="0" zoomScaleNormal="100" workbookViewId="0">
      <selection activeCell="Y17" sqref="Y17"/>
    </sheetView>
  </sheetViews>
  <sheetFormatPr defaultRowHeight="15" x14ac:dyDescent="0.25"/>
  <cols>
    <col min="1" max="1" width="25.140625" style="236" bestFit="1" customWidth="1"/>
    <col min="2" max="4" width="11.7109375" style="236" customWidth="1"/>
    <col min="5" max="6" width="12.7109375" style="236" customWidth="1"/>
    <col min="7" max="7" width="12.7109375" style="236" bestFit="1" customWidth="1"/>
    <col min="8" max="8" width="12.7109375" style="236" customWidth="1"/>
    <col min="9" max="9" width="12.85546875" style="236" customWidth="1"/>
    <col min="10" max="10" width="12.7109375" style="236" customWidth="1"/>
    <col min="11" max="11" width="2.5703125" style="236" customWidth="1"/>
    <col min="12" max="20" width="10.7109375" style="236" customWidth="1"/>
    <col min="21" max="21" width="2.5703125" style="236" customWidth="1"/>
    <col min="22" max="23" width="10.5703125" style="236" customWidth="1"/>
    <col min="24" max="24" width="2.140625" style="236" customWidth="1"/>
    <col min="25" max="27" width="11.7109375" style="236" customWidth="1"/>
    <col min="28" max="32" width="9.140625" style="236"/>
    <col min="33" max="33" width="2.140625" style="236" customWidth="1"/>
    <col min="34" max="36" width="9.140625" style="236"/>
    <col min="37" max="37" width="11.42578125" style="236" customWidth="1"/>
    <col min="38" max="16384" width="9.140625" style="236"/>
  </cols>
  <sheetData>
    <row r="1" spans="1:23" x14ac:dyDescent="0.25">
      <c r="A1" s="248" t="s">
        <v>39</v>
      </c>
    </row>
    <row r="2" spans="1:23" x14ac:dyDescent="0.25">
      <c r="A2" s="248"/>
    </row>
    <row r="3" spans="1:23" x14ac:dyDescent="0.25">
      <c r="A3" s="248" t="s">
        <v>21</v>
      </c>
      <c r="L3" s="248" t="s">
        <v>23</v>
      </c>
      <c r="V3" s="248" t="s">
        <v>93</v>
      </c>
    </row>
    <row r="4" spans="1:23" ht="15.75" thickBot="1" x14ac:dyDescent="0.3">
      <c r="S4" s="272"/>
      <c r="T4" s="271"/>
    </row>
    <row r="5" spans="1:23" ht="20.25" customHeight="1" x14ac:dyDescent="0.25">
      <c r="A5" s="404" t="s">
        <v>43</v>
      </c>
      <c r="B5" s="398">
        <v>2016</v>
      </c>
      <c r="C5" s="400">
        <v>2017</v>
      </c>
      <c r="D5" s="415">
        <v>2018</v>
      </c>
      <c r="E5" s="415">
        <v>2019</v>
      </c>
      <c r="F5" s="415">
        <v>2020</v>
      </c>
      <c r="G5" s="400">
        <v>2021</v>
      </c>
      <c r="H5" s="400">
        <v>2022</v>
      </c>
      <c r="I5" s="400">
        <v>2023</v>
      </c>
      <c r="J5" s="408">
        <v>2024</v>
      </c>
      <c r="L5" s="402">
        <v>2016</v>
      </c>
      <c r="M5" s="400">
        <v>2017</v>
      </c>
      <c r="N5" s="400">
        <v>2018</v>
      </c>
      <c r="O5" s="400">
        <v>2019</v>
      </c>
      <c r="P5" s="400">
        <v>2020</v>
      </c>
      <c r="Q5" s="400">
        <v>2021</v>
      </c>
      <c r="R5" s="400">
        <v>2022</v>
      </c>
      <c r="S5" s="413">
        <v>2023</v>
      </c>
      <c r="T5" s="417">
        <v>2024</v>
      </c>
      <c r="V5" s="410" t="s">
        <v>86</v>
      </c>
      <c r="W5" s="411"/>
    </row>
    <row r="6" spans="1:23" ht="20.25" customHeight="1" thickBot="1" x14ac:dyDescent="0.3">
      <c r="A6" s="405"/>
      <c r="B6" s="399"/>
      <c r="C6" s="401"/>
      <c r="D6" s="416"/>
      <c r="E6" s="416"/>
      <c r="F6" s="416"/>
      <c r="G6" s="401"/>
      <c r="H6" s="401"/>
      <c r="I6" s="401"/>
      <c r="J6" s="409"/>
      <c r="L6" s="403">
        <v>2016</v>
      </c>
      <c r="M6" s="401">
        <v>2017</v>
      </c>
      <c r="N6" s="412"/>
      <c r="O6" s="412"/>
      <c r="P6" s="412"/>
      <c r="Q6" s="412">
        <v>2018</v>
      </c>
      <c r="R6" s="412"/>
      <c r="S6" s="414"/>
      <c r="T6" s="418"/>
      <c r="V6" s="270" t="s">
        <v>0</v>
      </c>
      <c r="W6" s="269" t="s">
        <v>37</v>
      </c>
    </row>
    <row r="7" spans="1:23" ht="21.95" customHeight="1" x14ac:dyDescent="0.25">
      <c r="A7" s="246" t="s">
        <v>36</v>
      </c>
      <c r="B7" s="265">
        <v>73589682</v>
      </c>
      <c r="C7" s="264">
        <v>80208943</v>
      </c>
      <c r="D7" s="264">
        <v>81369316</v>
      </c>
      <c r="E7" s="264">
        <v>89195523</v>
      </c>
      <c r="F7" s="250">
        <v>49337611</v>
      </c>
      <c r="G7" s="264">
        <v>45824290</v>
      </c>
      <c r="H7" s="356">
        <v>77034374.994999975</v>
      </c>
      <c r="I7" s="264">
        <v>80671338.380000025</v>
      </c>
      <c r="J7" s="369">
        <v>96067381.877999872</v>
      </c>
      <c r="L7" s="262">
        <f t="shared" ref="L7:T7" si="0">B7/B9</f>
        <v>0.28645210339566635</v>
      </c>
      <c r="M7" s="268">
        <f t="shared" si="0"/>
        <v>0.29996382809659872</v>
      </c>
      <c r="N7" s="268">
        <f t="shared" si="0"/>
        <v>0.30810715382130371</v>
      </c>
      <c r="O7" s="268">
        <f t="shared" si="0"/>
        <v>0.32051134028015688</v>
      </c>
      <c r="P7" s="268">
        <f t="shared" si="0"/>
        <v>0.19586883260604279</v>
      </c>
      <c r="Q7" s="268">
        <f t="shared" si="0"/>
        <v>0.17975275068334365</v>
      </c>
      <c r="R7" s="268">
        <f t="shared" si="0"/>
        <v>0.27388011455741734</v>
      </c>
      <c r="S7" s="268">
        <f t="shared" si="0"/>
        <v>0.28699899776264109</v>
      </c>
      <c r="T7" s="297">
        <f t="shared" si="0"/>
        <v>0.33386533336339319</v>
      </c>
      <c r="V7" s="267">
        <f>(J7-I7)/I7</f>
        <v>0.19084899057304872</v>
      </c>
      <c r="W7" s="266">
        <f>(T7-S7)*100</f>
        <v>4.6866335600752098</v>
      </c>
    </row>
    <row r="8" spans="1:23" ht="21.95" customHeight="1" thickBot="1" x14ac:dyDescent="0.3">
      <c r="A8" s="246" t="s">
        <v>35</v>
      </c>
      <c r="B8" s="265">
        <v>183310795</v>
      </c>
      <c r="C8" s="264">
        <v>187186441</v>
      </c>
      <c r="D8" s="278">
        <v>182724896</v>
      </c>
      <c r="E8" s="278">
        <v>189095794</v>
      </c>
      <c r="F8" s="250">
        <v>202553465</v>
      </c>
      <c r="G8" s="264">
        <v>209105272</v>
      </c>
      <c r="H8" s="356">
        <v>204236045.53000015</v>
      </c>
      <c r="I8" s="278">
        <v>200414445.92200041</v>
      </c>
      <c r="J8" s="369">
        <v>191675526.04899973</v>
      </c>
      <c r="L8" s="262">
        <f t="shared" ref="L8:T8" si="1">B8/B9</f>
        <v>0.71354789660433371</v>
      </c>
      <c r="M8" s="261">
        <f t="shared" si="1"/>
        <v>0.70003617190340128</v>
      </c>
      <c r="N8" s="261">
        <f t="shared" si="1"/>
        <v>0.69189284617869629</v>
      </c>
      <c r="O8" s="261">
        <f t="shared" si="1"/>
        <v>0.67948865971984318</v>
      </c>
      <c r="P8" s="261">
        <f t="shared" si="1"/>
        <v>0.80413116739395718</v>
      </c>
      <c r="Q8" s="261">
        <f t="shared" si="1"/>
        <v>0.82024724931665638</v>
      </c>
      <c r="R8" s="261">
        <f t="shared" si="1"/>
        <v>0.72611988544258277</v>
      </c>
      <c r="S8" s="261">
        <f t="shared" si="1"/>
        <v>0.71300100223735907</v>
      </c>
      <c r="T8" s="298">
        <f t="shared" si="1"/>
        <v>0.66613466663660692</v>
      </c>
      <c r="V8" s="259">
        <f t="shared" ref="V8:V9" si="2">(J8-I8)/I8</f>
        <v>-4.3604241364925335E-2</v>
      </c>
      <c r="W8" s="258">
        <f t="shared" ref="W8:W9" si="3">(T8-S8)*100</f>
        <v>-4.6866335600752151</v>
      </c>
    </row>
    <row r="9" spans="1:23" ht="21.95" customHeight="1" thickBot="1" x14ac:dyDescent="0.3">
      <c r="A9" s="241" t="s">
        <v>20</v>
      </c>
      <c r="B9" s="257">
        <f t="shared" ref="B9:J9" si="4">SUM(B7:B8)</f>
        <v>256900477</v>
      </c>
      <c r="C9" s="256">
        <f t="shared" si="4"/>
        <v>267395384</v>
      </c>
      <c r="D9" s="256">
        <f t="shared" si="4"/>
        <v>264094212</v>
      </c>
      <c r="E9" s="256">
        <f t="shared" si="4"/>
        <v>278291317</v>
      </c>
      <c r="F9" s="256">
        <f t="shared" si="4"/>
        <v>251891076</v>
      </c>
      <c r="G9" s="256">
        <f t="shared" si="4"/>
        <v>254929562</v>
      </c>
      <c r="H9" s="256">
        <f t="shared" si="4"/>
        <v>281270420.5250001</v>
      </c>
      <c r="I9" s="256">
        <f t="shared" si="4"/>
        <v>281085784.3020004</v>
      </c>
      <c r="J9" s="370">
        <f t="shared" si="4"/>
        <v>287742907.92699957</v>
      </c>
      <c r="L9" s="255">
        <f t="shared" ref="L9:T9" si="5">L7+L8</f>
        <v>1</v>
      </c>
      <c r="M9" s="254">
        <f t="shared" si="5"/>
        <v>1</v>
      </c>
      <c r="N9" s="254">
        <f t="shared" si="5"/>
        <v>1</v>
      </c>
      <c r="O9" s="254">
        <f t="shared" ref="O9:S9" si="6">O7+O8</f>
        <v>1</v>
      </c>
      <c r="P9" s="254">
        <f t="shared" si="6"/>
        <v>1</v>
      </c>
      <c r="Q9" s="254">
        <f t="shared" si="6"/>
        <v>1</v>
      </c>
      <c r="R9" s="254">
        <f t="shared" ref="R9" si="7">R7+R8</f>
        <v>1</v>
      </c>
      <c r="S9" s="254">
        <f t="shared" si="6"/>
        <v>1.0000000000000002</v>
      </c>
      <c r="T9" s="253">
        <f t="shared" si="5"/>
        <v>1</v>
      </c>
      <c r="V9" s="252">
        <f t="shared" si="2"/>
        <v>2.3683601223485243E-2</v>
      </c>
      <c r="W9" s="251">
        <f t="shared" si="3"/>
        <v>-2.2204460492503131E-14</v>
      </c>
    </row>
    <row r="11" spans="1:23" x14ac:dyDescent="0.25">
      <c r="I11" s="249"/>
      <c r="J11" s="363"/>
    </row>
    <row r="12" spans="1:23" x14ac:dyDescent="0.25">
      <c r="A12" s="248" t="s">
        <v>22</v>
      </c>
      <c r="I12" s="249"/>
      <c r="J12" s="249"/>
      <c r="L12" s="248" t="s">
        <v>24</v>
      </c>
      <c r="V12" s="248" t="str">
        <f>V3</f>
        <v>VARIAÇÃO (JAN-DEZ)</v>
      </c>
    </row>
    <row r="13" spans="1:23" ht="15.75" thickBot="1" x14ac:dyDescent="0.3"/>
    <row r="14" spans="1:23" ht="20.25" customHeight="1" x14ac:dyDescent="0.25">
      <c r="A14" s="404" t="str">
        <f>A5</f>
        <v>CERTIFICADO + NÃO CERTIFICADO</v>
      </c>
      <c r="B14" s="398">
        <v>2016</v>
      </c>
      <c r="C14" s="400">
        <v>2017</v>
      </c>
      <c r="D14" s="400">
        <v>2018</v>
      </c>
      <c r="E14" s="400">
        <v>2019</v>
      </c>
      <c r="F14" s="415">
        <v>2020</v>
      </c>
      <c r="G14" s="400">
        <v>2021</v>
      </c>
      <c r="H14" s="400">
        <v>2022</v>
      </c>
      <c r="I14" s="400">
        <v>2023</v>
      </c>
      <c r="J14" s="408">
        <v>2024</v>
      </c>
      <c r="L14" s="402">
        <v>2016</v>
      </c>
      <c r="M14" s="400">
        <v>2017</v>
      </c>
      <c r="N14" s="400">
        <v>2018</v>
      </c>
      <c r="O14" s="400">
        <v>2019</v>
      </c>
      <c r="P14" s="400">
        <v>2020</v>
      </c>
      <c r="Q14" s="400">
        <v>2021</v>
      </c>
      <c r="R14" s="400">
        <v>2022</v>
      </c>
      <c r="S14" s="413">
        <v>2023</v>
      </c>
      <c r="T14" s="417">
        <f>J5</f>
        <v>2024</v>
      </c>
      <c r="V14" s="410" t="s">
        <v>86</v>
      </c>
      <c r="W14" s="411"/>
    </row>
    <row r="15" spans="1:23" ht="20.25" customHeight="1" thickBot="1" x14ac:dyDescent="0.3">
      <c r="A15" s="405"/>
      <c r="B15" s="399"/>
      <c r="C15" s="401"/>
      <c r="D15" s="401"/>
      <c r="E15" s="401"/>
      <c r="F15" s="416"/>
      <c r="G15" s="401"/>
      <c r="H15" s="401"/>
      <c r="I15" s="401"/>
      <c r="J15" s="409"/>
      <c r="L15" s="403">
        <v>2016</v>
      </c>
      <c r="M15" s="401">
        <v>2017</v>
      </c>
      <c r="N15" s="412"/>
      <c r="O15" s="412"/>
      <c r="P15" s="412"/>
      <c r="Q15" s="412">
        <v>2018</v>
      </c>
      <c r="R15" s="412"/>
      <c r="S15" s="414"/>
      <c r="T15" s="419"/>
      <c r="V15" s="270" t="s">
        <v>1</v>
      </c>
      <c r="W15" s="269" t="s">
        <v>37</v>
      </c>
    </row>
    <row r="16" spans="1:23" ht="21.95" customHeight="1" x14ac:dyDescent="0.25">
      <c r="A16" s="246" t="s">
        <v>36</v>
      </c>
      <c r="B16" s="265">
        <v>461075038</v>
      </c>
      <c r="C16" s="264">
        <v>517832642</v>
      </c>
      <c r="D16" s="264">
        <v>536653330</v>
      </c>
      <c r="E16" s="264">
        <v>588503011</v>
      </c>
      <c r="F16" s="264">
        <v>321477615</v>
      </c>
      <c r="G16" s="264">
        <v>309683341</v>
      </c>
      <c r="H16" s="356">
        <v>538979525.79600024</v>
      </c>
      <c r="I16" s="264">
        <v>583510088.63200116</v>
      </c>
      <c r="J16" s="263">
        <v>776392212.1530019</v>
      </c>
      <c r="L16" s="262">
        <f t="shared" ref="L16:T16" si="8">B16/B18</f>
        <v>0.54434025397611374</v>
      </c>
      <c r="M16" s="268">
        <f t="shared" si="8"/>
        <v>0.55705795595681284</v>
      </c>
      <c r="N16" s="268">
        <f t="shared" si="8"/>
        <v>0.54996675470828416</v>
      </c>
      <c r="O16" s="268">
        <f t="shared" si="8"/>
        <v>0.55942020617632771</v>
      </c>
      <c r="P16" s="268">
        <f t="shared" si="8"/>
        <v>0.39284264978580713</v>
      </c>
      <c r="Q16" s="268">
        <f t="shared" si="8"/>
        <v>0.36527281285455232</v>
      </c>
      <c r="R16" s="268">
        <f t="shared" si="8"/>
        <v>0.49296058050154862</v>
      </c>
      <c r="S16" s="268">
        <f t="shared" si="8"/>
        <v>0.5074318825173767</v>
      </c>
      <c r="T16" s="260">
        <f t="shared" si="8"/>
        <v>0.5794001596857743</v>
      </c>
      <c r="V16" s="267">
        <f>(J16-I16)/I16</f>
        <v>0.33055490775352225</v>
      </c>
      <c r="W16" s="266">
        <f>(T16-S16)*100</f>
        <v>7.1968277168397599</v>
      </c>
    </row>
    <row r="17" spans="1:23" ht="21.95" customHeight="1" thickBot="1" x14ac:dyDescent="0.3">
      <c r="A17" s="246" t="s">
        <v>35</v>
      </c>
      <c r="B17" s="265">
        <v>385959578</v>
      </c>
      <c r="C17" s="264">
        <v>411695488</v>
      </c>
      <c r="D17" s="264">
        <v>439138980</v>
      </c>
      <c r="E17" s="264">
        <v>463484394</v>
      </c>
      <c r="F17" s="264">
        <v>496859231</v>
      </c>
      <c r="G17" s="264">
        <v>538130485</v>
      </c>
      <c r="H17" s="356">
        <v>554372655.11800098</v>
      </c>
      <c r="I17" s="278">
        <v>566417830.23899972</v>
      </c>
      <c r="J17" s="263">
        <v>563600881.00400066</v>
      </c>
      <c r="L17" s="262">
        <f t="shared" ref="L17:T17" si="9">B17/B18</f>
        <v>0.4556597460238862</v>
      </c>
      <c r="M17" s="261">
        <f t="shared" si="9"/>
        <v>0.4428810168014139</v>
      </c>
      <c r="N17" s="261">
        <f t="shared" si="9"/>
        <v>0.45003324529171579</v>
      </c>
      <c r="O17" s="261">
        <f t="shared" si="9"/>
        <v>0.44057979382367224</v>
      </c>
      <c r="P17" s="261">
        <f t="shared" si="9"/>
        <v>0.60715735021419281</v>
      </c>
      <c r="Q17" s="261">
        <f t="shared" si="9"/>
        <v>0.63472718714544762</v>
      </c>
      <c r="R17" s="261">
        <f t="shared" si="9"/>
        <v>0.50703941949845144</v>
      </c>
      <c r="S17" s="261">
        <f t="shared" si="9"/>
        <v>0.49256811748262341</v>
      </c>
      <c r="T17" s="260">
        <f t="shared" si="9"/>
        <v>0.42059984031422576</v>
      </c>
      <c r="V17" s="259">
        <f t="shared" ref="V17:V18" si="10">(J17-I17)/I17</f>
        <v>-4.9732707634052593E-3</v>
      </c>
      <c r="W17" s="258">
        <f t="shared" ref="W17:W18" si="11">(T17-S17)*100</f>
        <v>-7.1968277168397652</v>
      </c>
    </row>
    <row r="18" spans="1:23" ht="21.95" customHeight="1" thickBot="1" x14ac:dyDescent="0.3">
      <c r="A18" s="241" t="s">
        <v>20</v>
      </c>
      <c r="B18" s="257">
        <f>B16+B17</f>
        <v>847034616</v>
      </c>
      <c r="C18" s="256">
        <v>929584860</v>
      </c>
      <c r="D18" s="256">
        <f t="shared" ref="D18:J18" si="12">SUM(D16:D17)</f>
        <v>975792310</v>
      </c>
      <c r="E18" s="256">
        <f t="shared" si="12"/>
        <v>1051987405</v>
      </c>
      <c r="F18" s="256">
        <f t="shared" si="12"/>
        <v>818336846</v>
      </c>
      <c r="G18" s="256">
        <f t="shared" si="12"/>
        <v>847813826</v>
      </c>
      <c r="H18" s="256">
        <f t="shared" si="12"/>
        <v>1093352180.9140012</v>
      </c>
      <c r="I18" s="256">
        <f t="shared" si="12"/>
        <v>1149927918.8710008</v>
      </c>
      <c r="J18" s="370">
        <f t="shared" si="12"/>
        <v>1339993093.1570024</v>
      </c>
      <c r="L18" s="255">
        <f t="shared" ref="L18:T18" si="13">L16+L17</f>
        <v>1</v>
      </c>
      <c r="M18" s="254">
        <f t="shared" si="13"/>
        <v>0.99993897275822674</v>
      </c>
      <c r="N18" s="254">
        <f t="shared" si="13"/>
        <v>1</v>
      </c>
      <c r="O18" s="254">
        <f t="shared" ref="O18:S18" si="14">O16+O17</f>
        <v>1</v>
      </c>
      <c r="P18" s="254">
        <f t="shared" si="14"/>
        <v>1</v>
      </c>
      <c r="Q18" s="254">
        <f t="shared" si="14"/>
        <v>1</v>
      </c>
      <c r="R18" s="254">
        <f t="shared" ref="R18" si="15">R16+R17</f>
        <v>1</v>
      </c>
      <c r="S18" s="254">
        <f t="shared" si="14"/>
        <v>1</v>
      </c>
      <c r="T18" s="253">
        <f t="shared" si="13"/>
        <v>1</v>
      </c>
      <c r="V18" s="252">
        <f t="shared" si="10"/>
        <v>0.16528442449906572</v>
      </c>
      <c r="W18" s="251">
        <f t="shared" si="11"/>
        <v>0</v>
      </c>
    </row>
    <row r="20" spans="1:23" x14ac:dyDescent="0.25">
      <c r="I20" s="249"/>
      <c r="J20" s="363"/>
    </row>
    <row r="21" spans="1:23" x14ac:dyDescent="0.25">
      <c r="A21" s="248" t="s">
        <v>26</v>
      </c>
      <c r="I21" s="249"/>
      <c r="J21" s="249"/>
      <c r="L21" s="248" t="str">
        <f>V3</f>
        <v>VARIAÇÃO (JAN-DEZ)</v>
      </c>
    </row>
    <row r="22" spans="1:23" ht="15.75" thickBot="1" x14ac:dyDescent="0.3"/>
    <row r="23" spans="1:23" ht="20.25" customHeight="1" x14ac:dyDescent="0.25">
      <c r="A23" s="404" t="str">
        <f>A5</f>
        <v>CERTIFICADO + NÃO CERTIFICADO</v>
      </c>
      <c r="B23" s="398">
        <v>2016</v>
      </c>
      <c r="C23" s="400">
        <v>2017</v>
      </c>
      <c r="D23" s="400">
        <v>2018</v>
      </c>
      <c r="E23" s="400">
        <v>2019</v>
      </c>
      <c r="F23" s="400">
        <v>2020</v>
      </c>
      <c r="G23" s="400">
        <v>2021</v>
      </c>
      <c r="H23" s="400">
        <v>2022</v>
      </c>
      <c r="I23" s="400">
        <v>2023</v>
      </c>
      <c r="J23" s="408">
        <v>2024</v>
      </c>
      <c r="L23" s="406" t="s">
        <v>87</v>
      </c>
    </row>
    <row r="24" spans="1:23" ht="20.25" customHeight="1" thickBot="1" x14ac:dyDescent="0.3">
      <c r="A24" s="405"/>
      <c r="B24" s="399"/>
      <c r="C24" s="401"/>
      <c r="D24" s="401"/>
      <c r="E24" s="401"/>
      <c r="F24" s="401"/>
      <c r="G24" s="401"/>
      <c r="H24" s="401"/>
      <c r="I24" s="401"/>
      <c r="J24" s="409"/>
      <c r="L24" s="407"/>
    </row>
    <row r="25" spans="1:23" ht="21.95" customHeight="1" x14ac:dyDescent="0.25">
      <c r="A25" s="246" t="s">
        <v>36</v>
      </c>
      <c r="B25" s="245">
        <f t="shared" ref="B25:J27" si="16">B16/B7</f>
        <v>6.2654848542489967</v>
      </c>
      <c r="C25" s="244">
        <f t="shared" si="16"/>
        <v>6.4560462042243847</v>
      </c>
      <c r="D25" s="244">
        <f t="shared" si="16"/>
        <v>6.5952788640868016</v>
      </c>
      <c r="E25" s="244">
        <f t="shared" ref="E25:I25" si="17">E16/E7</f>
        <v>6.5978985402664216</v>
      </c>
      <c r="F25" s="244">
        <f t="shared" si="17"/>
        <v>6.5158731540527972</v>
      </c>
      <c r="G25" s="244">
        <f t="shared" si="17"/>
        <v>6.7580608668459456</v>
      </c>
      <c r="H25" s="244">
        <f t="shared" ref="H25" si="18">H16/H7</f>
        <v>6.9966106148194678</v>
      </c>
      <c r="I25" s="244">
        <f t="shared" si="17"/>
        <v>7.2331772392741724</v>
      </c>
      <c r="J25" s="243">
        <f t="shared" si="16"/>
        <v>8.0817463427802796</v>
      </c>
      <c r="L25" s="247">
        <f>(J25-I25)/I25</f>
        <v>0.11731623260917888</v>
      </c>
    </row>
    <row r="26" spans="1:23" ht="21.95" customHeight="1" thickBot="1" x14ac:dyDescent="0.3">
      <c r="A26" s="246" t="s">
        <v>35</v>
      </c>
      <c r="B26" s="245">
        <f t="shared" si="16"/>
        <v>2.1054929034593952</v>
      </c>
      <c r="C26" s="244">
        <f t="shared" si="16"/>
        <v>2.1993873370347377</v>
      </c>
      <c r="D26" s="244">
        <f t="shared" si="16"/>
        <v>2.4032794086253029</v>
      </c>
      <c r="E26" s="244">
        <f t="shared" ref="E26:I26" si="19">E17/E8</f>
        <v>2.4510560716120424</v>
      </c>
      <c r="F26" s="244">
        <f t="shared" si="19"/>
        <v>2.4529781852904859</v>
      </c>
      <c r="G26" s="244">
        <f t="shared" si="19"/>
        <v>2.5734907582817903</v>
      </c>
      <c r="H26" s="244">
        <f t="shared" ref="H26" si="20">H17/H8</f>
        <v>2.7143722533374719</v>
      </c>
      <c r="I26" s="244">
        <f t="shared" si="19"/>
        <v>2.8262325484234041</v>
      </c>
      <c r="J26" s="243">
        <f t="shared" si="16"/>
        <v>2.9403904224054265</v>
      </c>
      <c r="L26" s="242">
        <f>(J26-I26)/I26</f>
        <v>4.0392243747141267E-2</v>
      </c>
    </row>
    <row r="27" spans="1:23" ht="21.95" customHeight="1" thickBot="1" x14ac:dyDescent="0.3">
      <c r="A27" s="241" t="s">
        <v>20</v>
      </c>
      <c r="B27" s="239">
        <f t="shared" si="16"/>
        <v>3.2971313478721176</v>
      </c>
      <c r="C27" s="240">
        <f t="shared" si="16"/>
        <v>3.4764431834769445</v>
      </c>
      <c r="D27" s="240">
        <f t="shared" si="16"/>
        <v>3.6948644296680007</v>
      </c>
      <c r="E27" s="240">
        <f t="shared" ref="E27:I27" si="21">E18/E9</f>
        <v>3.7801661091711316</v>
      </c>
      <c r="F27" s="240">
        <f t="shared" si="21"/>
        <v>3.2487726798229248</v>
      </c>
      <c r="G27" s="240">
        <f t="shared" si="21"/>
        <v>3.3256787457234953</v>
      </c>
      <c r="H27" s="240">
        <f t="shared" ref="H27" si="22">H18/H9</f>
        <v>3.8871921863423284</v>
      </c>
      <c r="I27" s="240">
        <f t="shared" si="21"/>
        <v>4.091021257892967</v>
      </c>
      <c r="J27" s="238">
        <f t="shared" si="16"/>
        <v>4.6569109307012315</v>
      </c>
      <c r="L27" s="371">
        <f>(J27-I27)/I27</f>
        <v>0.13832479401481268</v>
      </c>
    </row>
    <row r="29" spans="1:23" ht="15.75" x14ac:dyDescent="0.25">
      <c r="A29" s="237" t="s">
        <v>38</v>
      </c>
    </row>
    <row r="30" spans="1:23" x14ac:dyDescent="0.25">
      <c r="I30" s="249">
        <f>(I26-H26)/H26</f>
        <v>4.1210373760781613E-2</v>
      </c>
    </row>
    <row r="31" spans="1:23" x14ac:dyDescent="0.25">
      <c r="I31" s="249"/>
    </row>
  </sheetData>
  <mergeCells count="51">
    <mergeCell ref="E23:E24"/>
    <mergeCell ref="E14:E15"/>
    <mergeCell ref="S14:S15"/>
    <mergeCell ref="N5:N6"/>
    <mergeCell ref="O5:O6"/>
    <mergeCell ref="F14:F15"/>
    <mergeCell ref="F23:F24"/>
    <mergeCell ref="H5:H6"/>
    <mergeCell ref="H14:H15"/>
    <mergeCell ref="H23:H24"/>
    <mergeCell ref="R5:R6"/>
    <mergeCell ref="R14:R15"/>
    <mergeCell ref="J5:J6"/>
    <mergeCell ref="V14:W14"/>
    <mergeCell ref="M14:M15"/>
    <mergeCell ref="Q14:Q15"/>
    <mergeCell ref="N14:N15"/>
    <mergeCell ref="O14:O15"/>
    <mergeCell ref="P14:P15"/>
    <mergeCell ref="T14:T15"/>
    <mergeCell ref="A5:A6"/>
    <mergeCell ref="V5:W5"/>
    <mergeCell ref="B5:B6"/>
    <mergeCell ref="C5:C6"/>
    <mergeCell ref="G5:G6"/>
    <mergeCell ref="L5:L6"/>
    <mergeCell ref="M5:M6"/>
    <mergeCell ref="Q5:Q6"/>
    <mergeCell ref="S5:S6"/>
    <mergeCell ref="D5:D6"/>
    <mergeCell ref="I5:I6"/>
    <mergeCell ref="E5:E6"/>
    <mergeCell ref="F5:F6"/>
    <mergeCell ref="P5:P6"/>
    <mergeCell ref="T5:T6"/>
    <mergeCell ref="B14:B15"/>
    <mergeCell ref="C14:C15"/>
    <mergeCell ref="G14:G15"/>
    <mergeCell ref="L14:L15"/>
    <mergeCell ref="A23:A24"/>
    <mergeCell ref="A14:A15"/>
    <mergeCell ref="B23:B24"/>
    <mergeCell ref="C23:C24"/>
    <mergeCell ref="G23:G24"/>
    <mergeCell ref="D14:D15"/>
    <mergeCell ref="D23:D24"/>
    <mergeCell ref="L23:L24"/>
    <mergeCell ref="I23:I24"/>
    <mergeCell ref="I14:I15"/>
    <mergeCell ref="J14:J15"/>
    <mergeCell ref="J23:J2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3C386F47-3580-4576-9197-E02510E3E8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L25:L27</xm:sqref>
        </x14:conditionalFormatting>
        <x14:conditionalFormatting xmlns:xm="http://schemas.microsoft.com/office/excel/2006/main">
          <x14:cfRule type="iconSet" priority="6" id="{7FF99C41-1938-4B8F-AD1A-A204816DDC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V7:V9</xm:sqref>
        </x14:conditionalFormatting>
        <x14:conditionalFormatting xmlns:xm="http://schemas.microsoft.com/office/excel/2006/main">
          <x14:cfRule type="iconSet" priority="2" id="{ACBFCE8E-4181-427A-9838-7261CFC365F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V16:V18</xm:sqref>
        </x14:conditionalFormatting>
        <x14:conditionalFormatting xmlns:xm="http://schemas.microsoft.com/office/excel/2006/main">
          <x14:cfRule type="iconSet" priority="5" id="{15844FE0-AB71-4281-9979-746A05DA303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W7:W9</xm:sqref>
        </x14:conditionalFormatting>
        <x14:conditionalFormatting xmlns:xm="http://schemas.microsoft.com/office/excel/2006/main">
          <x14:cfRule type="iconSet" priority="1" id="{8E0F179E-715D-4B81-9DFB-7EF0B16280E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W16:W18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W31"/>
  <sheetViews>
    <sheetView showGridLines="0" workbookViewId="0">
      <selection activeCell="H16" sqref="H16:J18"/>
    </sheetView>
  </sheetViews>
  <sheetFormatPr defaultRowHeight="15" x14ac:dyDescent="0.25"/>
  <cols>
    <col min="1" max="1" width="25.140625" bestFit="1" customWidth="1"/>
    <col min="2" max="10" width="11.7109375" customWidth="1"/>
    <col min="11" max="11" width="2.5703125" customWidth="1"/>
    <col min="12" max="20" width="10.7109375" customWidth="1"/>
    <col min="21" max="21" width="2.5703125" customWidth="1"/>
    <col min="22" max="23" width="10.5703125" customWidth="1"/>
    <col min="24" max="24" width="2.140625" customWidth="1"/>
    <col min="25" max="27" width="11.7109375" customWidth="1"/>
    <col min="33" max="33" width="2.140625" customWidth="1"/>
    <col min="37" max="37" width="11.42578125" customWidth="1"/>
  </cols>
  <sheetData>
    <row r="1" spans="1:23" x14ac:dyDescent="0.25">
      <c r="A1" s="1" t="s">
        <v>41</v>
      </c>
    </row>
    <row r="2" spans="1:23" x14ac:dyDescent="0.25">
      <c r="A2" s="1"/>
    </row>
    <row r="3" spans="1:23" x14ac:dyDescent="0.25">
      <c r="A3" s="1" t="s">
        <v>21</v>
      </c>
      <c r="L3" s="1" t="s">
        <v>23</v>
      </c>
      <c r="V3" s="1" t="s">
        <v>94</v>
      </c>
    </row>
    <row r="4" spans="1:23" ht="15.75" thickBot="1" x14ac:dyDescent="0.3">
      <c r="S4" s="71"/>
      <c r="T4" s="164"/>
    </row>
    <row r="5" spans="1:23" ht="20.25" customHeight="1" x14ac:dyDescent="0.25">
      <c r="A5" s="420" t="s">
        <v>40</v>
      </c>
      <c r="B5" s="422">
        <v>2016</v>
      </c>
      <c r="C5" s="424">
        <v>2017</v>
      </c>
      <c r="D5" s="424">
        <v>2018</v>
      </c>
      <c r="E5" s="426">
        <v>2019</v>
      </c>
      <c r="F5" s="426">
        <v>2020</v>
      </c>
      <c r="G5" s="428">
        <v>2021</v>
      </c>
      <c r="H5" s="430">
        <v>2022</v>
      </c>
      <c r="I5" s="445">
        <v>2023</v>
      </c>
      <c r="J5" s="440">
        <v>2024</v>
      </c>
      <c r="L5" s="436">
        <v>2016</v>
      </c>
      <c r="M5" s="424">
        <v>2017</v>
      </c>
      <c r="N5" s="424">
        <v>2018</v>
      </c>
      <c r="O5" s="424">
        <v>2019</v>
      </c>
      <c r="P5" s="424">
        <v>2020</v>
      </c>
      <c r="Q5" s="424">
        <v>2021</v>
      </c>
      <c r="R5" s="424">
        <v>2022</v>
      </c>
      <c r="S5" s="428">
        <v>2023</v>
      </c>
      <c r="T5" s="438">
        <f>J5</f>
        <v>2024</v>
      </c>
      <c r="V5" s="442" t="s">
        <v>86</v>
      </c>
      <c r="W5" s="443"/>
    </row>
    <row r="6" spans="1:23" ht="20.25" customHeight="1" thickBot="1" x14ac:dyDescent="0.3">
      <c r="A6" s="421"/>
      <c r="B6" s="423"/>
      <c r="C6" s="425"/>
      <c r="D6" s="425"/>
      <c r="E6" s="427"/>
      <c r="F6" s="427"/>
      <c r="G6" s="429"/>
      <c r="H6" s="431"/>
      <c r="I6" s="446"/>
      <c r="J6" s="441"/>
      <c r="L6" s="437">
        <v>2016</v>
      </c>
      <c r="M6" s="425">
        <v>2017</v>
      </c>
      <c r="N6" s="444">
        <v>2018</v>
      </c>
      <c r="O6" s="444"/>
      <c r="P6" s="444"/>
      <c r="Q6" s="425"/>
      <c r="R6" s="425"/>
      <c r="S6" s="429"/>
      <c r="T6" s="439"/>
      <c r="V6" s="89" t="s">
        <v>0</v>
      </c>
      <c r="W6" s="73" t="s">
        <v>37</v>
      </c>
    </row>
    <row r="7" spans="1:23" ht="21.95" customHeight="1" x14ac:dyDescent="0.25">
      <c r="A7" s="23" t="s">
        <v>36</v>
      </c>
      <c r="B7" s="74">
        <v>25537692</v>
      </c>
      <c r="C7" s="10">
        <v>27705328</v>
      </c>
      <c r="D7" s="10">
        <v>29031670</v>
      </c>
      <c r="E7" s="34">
        <v>33762788</v>
      </c>
      <c r="F7" s="34">
        <v>17865066</v>
      </c>
      <c r="G7" s="11">
        <v>17612451</v>
      </c>
      <c r="H7" s="11">
        <v>27301479.388000034</v>
      </c>
      <c r="I7" s="11">
        <v>28234175.526999984</v>
      </c>
      <c r="J7" s="11">
        <v>36070564.008999974</v>
      </c>
      <c r="L7" s="75">
        <f t="shared" ref="L7:T7" si="0">B7/B9</f>
        <v>0.23271684344599755</v>
      </c>
      <c r="M7" s="77">
        <f t="shared" si="0"/>
        <v>0.24656824321214252</v>
      </c>
      <c r="N7" s="77">
        <f t="shared" si="0"/>
        <v>0.25222148036092201</v>
      </c>
      <c r="O7" s="77">
        <f t="shared" si="0"/>
        <v>0.27096717703566242</v>
      </c>
      <c r="P7" s="77">
        <f t="shared" si="0"/>
        <v>0.15893815222896746</v>
      </c>
      <c r="Q7" s="77">
        <f t="shared" si="0"/>
        <v>0.14964701474085609</v>
      </c>
      <c r="R7" s="77">
        <f t="shared" si="0"/>
        <v>0.2186515685320066</v>
      </c>
      <c r="S7" s="18">
        <f t="shared" si="0"/>
        <v>0.22769495001415641</v>
      </c>
      <c r="T7" s="18">
        <f t="shared" si="0"/>
        <v>0.27649178863663321</v>
      </c>
      <c r="V7" s="43">
        <f>(J7-I7)/I7</f>
        <v>0.27754975435730894</v>
      </c>
      <c r="W7" s="79">
        <f>(T7-S7)*100</f>
        <v>4.8796838622476804</v>
      </c>
    </row>
    <row r="8" spans="1:23" ht="21.95" customHeight="1" thickBot="1" x14ac:dyDescent="0.3">
      <c r="A8" s="23" t="s">
        <v>35</v>
      </c>
      <c r="B8" s="74">
        <v>84199496</v>
      </c>
      <c r="C8" s="10">
        <v>84658404</v>
      </c>
      <c r="D8" s="10">
        <v>86072206</v>
      </c>
      <c r="E8" s="34">
        <v>90838237</v>
      </c>
      <c r="F8" s="34">
        <v>94537562</v>
      </c>
      <c r="G8" s="41">
        <v>100080849</v>
      </c>
      <c r="H8" s="41">
        <v>97561468.411999837</v>
      </c>
      <c r="I8" s="41">
        <v>95765832.049999818</v>
      </c>
      <c r="J8" s="11">
        <v>94387429.651000097</v>
      </c>
      <c r="L8" s="75">
        <f t="shared" ref="L8:T8" si="1">B8/B9</f>
        <v>0.76728315655400248</v>
      </c>
      <c r="M8" s="78">
        <f t="shared" si="1"/>
        <v>0.75343175678785745</v>
      </c>
      <c r="N8" s="78">
        <f t="shared" si="1"/>
        <v>0.74777851963907804</v>
      </c>
      <c r="O8" s="78">
        <f t="shared" si="1"/>
        <v>0.72903282296433758</v>
      </c>
      <c r="P8" s="78">
        <f t="shared" si="1"/>
        <v>0.84106184777103254</v>
      </c>
      <c r="Q8" s="78">
        <f t="shared" si="1"/>
        <v>0.85035298525914393</v>
      </c>
      <c r="R8" s="78">
        <f t="shared" si="1"/>
        <v>0.78134843146799349</v>
      </c>
      <c r="S8" s="92">
        <f t="shared" si="1"/>
        <v>0.77230504998584359</v>
      </c>
      <c r="T8" s="18">
        <f t="shared" si="1"/>
        <v>0.72350821136336685</v>
      </c>
      <c r="V8" s="90">
        <f t="shared" ref="V8:V9" si="2">(J8-I8)/I8</f>
        <v>-1.4393467581214667E-2</v>
      </c>
      <c r="W8" s="80">
        <f t="shared" ref="W8:W9" si="3">(T8-S8)*100</f>
        <v>-4.8796838622476741</v>
      </c>
    </row>
    <row r="9" spans="1:23" ht="21.95" customHeight="1" thickBot="1" x14ac:dyDescent="0.3">
      <c r="A9" s="72" t="s">
        <v>20</v>
      </c>
      <c r="B9" s="81">
        <f>B7+B8</f>
        <v>109737188</v>
      </c>
      <c r="C9" s="82">
        <f t="shared" ref="C9:G9" si="4">C7+C8</f>
        <v>112363732</v>
      </c>
      <c r="D9" s="82">
        <f t="shared" si="4"/>
        <v>115103876</v>
      </c>
      <c r="E9" s="82">
        <f t="shared" si="4"/>
        <v>124601025</v>
      </c>
      <c r="F9" s="82">
        <f t="shared" si="4"/>
        <v>112402628</v>
      </c>
      <c r="G9" s="82">
        <f t="shared" si="4"/>
        <v>117693300</v>
      </c>
      <c r="H9" s="82">
        <v>124862947.79999986</v>
      </c>
      <c r="I9" s="161">
        <v>124000007.5769998</v>
      </c>
      <c r="J9" s="82">
        <v>130457993.66000007</v>
      </c>
      <c r="L9" s="87">
        <f>L7+L8</f>
        <v>1</v>
      </c>
      <c r="M9" s="83">
        <f t="shared" ref="M9" si="5">M7+M8</f>
        <v>1</v>
      </c>
      <c r="N9" s="83">
        <f t="shared" ref="N9:T9" si="6">N7+N8</f>
        <v>1</v>
      </c>
      <c r="O9" s="83">
        <f t="shared" si="6"/>
        <v>1</v>
      </c>
      <c r="P9" s="83">
        <f t="shared" ref="P9" si="7">P7+P8</f>
        <v>1</v>
      </c>
      <c r="Q9" s="83">
        <f t="shared" si="6"/>
        <v>1</v>
      </c>
      <c r="R9" s="83">
        <f t="shared" ref="R9" si="8">R7+R8</f>
        <v>1</v>
      </c>
      <c r="S9" s="166">
        <f t="shared" si="6"/>
        <v>1</v>
      </c>
      <c r="T9" s="168">
        <f t="shared" si="6"/>
        <v>1</v>
      </c>
      <c r="V9" s="91">
        <f t="shared" si="2"/>
        <v>5.2080529745049266E-2</v>
      </c>
      <c r="W9" s="84">
        <f t="shared" si="3"/>
        <v>0</v>
      </c>
    </row>
    <row r="12" spans="1:23" x14ac:dyDescent="0.25">
      <c r="A12" s="1" t="s">
        <v>22</v>
      </c>
      <c r="L12" s="1" t="s">
        <v>24</v>
      </c>
      <c r="V12" s="1" t="str">
        <f>V3</f>
        <v>VARIAÇÃO (JAN.-DEZ)</v>
      </c>
    </row>
    <row r="13" spans="1:23" ht="15.75" thickBot="1" x14ac:dyDescent="0.3"/>
    <row r="14" spans="1:23" ht="20.25" customHeight="1" x14ac:dyDescent="0.25">
      <c r="A14" s="420" t="s">
        <v>40</v>
      </c>
      <c r="B14" s="422">
        <v>2016</v>
      </c>
      <c r="C14" s="424">
        <v>2017</v>
      </c>
      <c r="D14" s="424">
        <v>2018</v>
      </c>
      <c r="E14" s="424">
        <v>2019</v>
      </c>
      <c r="F14" s="424">
        <v>2020</v>
      </c>
      <c r="G14" s="428">
        <v>2021</v>
      </c>
      <c r="H14" s="432">
        <v>2022</v>
      </c>
      <c r="I14" s="428">
        <v>2023</v>
      </c>
      <c r="J14" s="440">
        <v>2024</v>
      </c>
      <c r="L14" s="436">
        <v>2016</v>
      </c>
      <c r="M14" s="424">
        <v>2017</v>
      </c>
      <c r="N14" s="424">
        <v>2018</v>
      </c>
      <c r="O14" s="424">
        <v>2019</v>
      </c>
      <c r="P14" s="424">
        <v>2020</v>
      </c>
      <c r="Q14" s="424">
        <v>2021</v>
      </c>
      <c r="R14" s="424">
        <v>2022</v>
      </c>
      <c r="S14" s="428">
        <v>2023</v>
      </c>
      <c r="T14" s="440">
        <v>2024</v>
      </c>
      <c r="V14" s="442" t="s">
        <v>86</v>
      </c>
      <c r="W14" s="443"/>
    </row>
    <row r="15" spans="1:23" ht="20.25" customHeight="1" thickBot="1" x14ac:dyDescent="0.3">
      <c r="A15" s="421"/>
      <c r="B15" s="423"/>
      <c r="C15" s="425"/>
      <c r="D15" s="425"/>
      <c r="E15" s="425"/>
      <c r="F15" s="425"/>
      <c r="G15" s="429"/>
      <c r="H15" s="433"/>
      <c r="I15" s="429"/>
      <c r="J15" s="441"/>
      <c r="L15" s="437">
        <v>2016</v>
      </c>
      <c r="M15" s="425">
        <v>2017</v>
      </c>
      <c r="N15" s="425">
        <v>2018</v>
      </c>
      <c r="O15" s="425"/>
      <c r="P15" s="425"/>
      <c r="Q15" s="425"/>
      <c r="R15" s="425"/>
      <c r="S15" s="429"/>
      <c r="T15" s="441"/>
      <c r="V15" s="89" t="s">
        <v>1</v>
      </c>
      <c r="W15" s="73" t="s">
        <v>37</v>
      </c>
    </row>
    <row r="16" spans="1:23" ht="21.95" customHeight="1" x14ac:dyDescent="0.25">
      <c r="A16" s="23" t="s">
        <v>36</v>
      </c>
      <c r="B16" s="74">
        <v>251533440</v>
      </c>
      <c r="C16" s="10">
        <v>288451381</v>
      </c>
      <c r="D16" s="10">
        <v>313935903</v>
      </c>
      <c r="E16" s="34">
        <v>351270523</v>
      </c>
      <c r="F16" s="34">
        <v>187039709</v>
      </c>
      <c r="G16" s="11">
        <v>187635137</v>
      </c>
      <c r="H16" s="11">
        <v>310192923.54499942</v>
      </c>
      <c r="I16" s="11">
        <v>342401188.91100055</v>
      </c>
      <c r="J16" s="11">
        <v>490919302.92600095</v>
      </c>
      <c r="L16" s="75">
        <f t="shared" ref="L16:T16" si="9">B16/B18</f>
        <v>0.4818555329437525</v>
      </c>
      <c r="M16" s="77">
        <f t="shared" si="9"/>
        <v>0.49928544278146808</v>
      </c>
      <c r="N16" s="17">
        <f t="shared" si="9"/>
        <v>0.50362194392127435</v>
      </c>
      <c r="O16" s="17">
        <f t="shared" si="9"/>
        <v>0.51390179005711611</v>
      </c>
      <c r="P16" s="17">
        <f t="shared" si="9"/>
        <v>0.34665918340814211</v>
      </c>
      <c r="Q16" s="17">
        <f t="shared" si="9"/>
        <v>0.32355607042148976</v>
      </c>
      <c r="R16" s="17">
        <f t="shared" si="9"/>
        <v>0.43506484448525073</v>
      </c>
      <c r="S16" s="18">
        <f t="shared" si="9"/>
        <v>0.45377462502151</v>
      </c>
      <c r="T16" s="18">
        <f t="shared" si="9"/>
        <v>0.5393139988329142</v>
      </c>
      <c r="V16" s="43">
        <f>(J16-I16)/I16</f>
        <v>0.43375466798862178</v>
      </c>
      <c r="W16" s="79">
        <f>(T16-S16)*100</f>
        <v>8.55393738114042</v>
      </c>
    </row>
    <row r="17" spans="1:23" ht="21.95" customHeight="1" thickBot="1" x14ac:dyDescent="0.3">
      <c r="A17" s="23" t="s">
        <v>35</v>
      </c>
      <c r="B17" s="74">
        <v>270476629</v>
      </c>
      <c r="C17" s="10">
        <v>289277021</v>
      </c>
      <c r="D17" s="10">
        <v>309420380</v>
      </c>
      <c r="E17" s="34">
        <v>332265767</v>
      </c>
      <c r="F17" s="34">
        <v>352509560</v>
      </c>
      <c r="G17" s="41">
        <v>392280229</v>
      </c>
      <c r="H17" s="41">
        <v>402787974.53699988</v>
      </c>
      <c r="I17" s="41">
        <v>412161032.13600034</v>
      </c>
      <c r="J17" s="11">
        <v>419346894.48100066</v>
      </c>
      <c r="L17" s="75">
        <f t="shared" ref="L17:T17" si="10">B17/B18</f>
        <v>0.5181444670562475</v>
      </c>
      <c r="M17" s="78">
        <f t="shared" si="10"/>
        <v>0.50071455721853186</v>
      </c>
      <c r="N17" s="78">
        <f t="shared" si="10"/>
        <v>0.4963780560787257</v>
      </c>
      <c r="O17" s="78">
        <f t="shared" si="10"/>
        <v>0.48609820994288394</v>
      </c>
      <c r="P17" s="78">
        <f t="shared" si="10"/>
        <v>0.65334081659185794</v>
      </c>
      <c r="Q17" s="78">
        <f t="shared" si="10"/>
        <v>0.67644392957851029</v>
      </c>
      <c r="R17" s="78">
        <f t="shared" si="10"/>
        <v>0.56493515551474927</v>
      </c>
      <c r="S17" s="92">
        <f t="shared" si="10"/>
        <v>0.54622537497849</v>
      </c>
      <c r="T17" s="18">
        <f t="shared" si="10"/>
        <v>0.46068600116708575</v>
      </c>
      <c r="V17" s="90">
        <f t="shared" ref="V17:V18" si="11">(J17-I17)/I17</f>
        <v>1.7434599063768881E-2</v>
      </c>
      <c r="W17" s="80">
        <f t="shared" ref="W17:W18" si="12">(T17-S17)*100</f>
        <v>-8.5539373811404253</v>
      </c>
    </row>
    <row r="18" spans="1:23" ht="21.95" customHeight="1" thickBot="1" x14ac:dyDescent="0.3">
      <c r="A18" s="72" t="s">
        <v>20</v>
      </c>
      <c r="B18" s="81">
        <f t="shared" ref="B18:G18" si="13">B16+B17</f>
        <v>522010069</v>
      </c>
      <c r="C18" s="82">
        <f t="shared" si="13"/>
        <v>577728402</v>
      </c>
      <c r="D18" s="82">
        <f t="shared" si="13"/>
        <v>623356283</v>
      </c>
      <c r="E18" s="82">
        <f t="shared" si="13"/>
        <v>683536290</v>
      </c>
      <c r="F18" s="82">
        <f t="shared" si="13"/>
        <v>539549269</v>
      </c>
      <c r="G18" s="82">
        <f t="shared" si="13"/>
        <v>579915366</v>
      </c>
      <c r="H18" s="82">
        <v>712980898.0819993</v>
      </c>
      <c r="I18" s="161">
        <v>754562221.04700089</v>
      </c>
      <c r="J18" s="82">
        <v>910266197.40700161</v>
      </c>
      <c r="L18" s="87">
        <f>L16+L17</f>
        <v>1</v>
      </c>
      <c r="M18" s="83">
        <f t="shared" ref="M18" si="14">M16+M17</f>
        <v>1</v>
      </c>
      <c r="N18" s="86">
        <f>N16+N17</f>
        <v>1</v>
      </c>
      <c r="O18" s="86">
        <f>O16+O17</f>
        <v>1</v>
      </c>
      <c r="P18" s="86">
        <f t="shared" ref="P18:Q18" si="15">P16+P17</f>
        <v>1</v>
      </c>
      <c r="Q18" s="86">
        <f t="shared" si="15"/>
        <v>1</v>
      </c>
      <c r="R18" s="86">
        <f t="shared" ref="R18" si="16">R16+R17</f>
        <v>1</v>
      </c>
      <c r="S18" s="166">
        <f t="shared" ref="S18" si="17">S16+S17</f>
        <v>1</v>
      </c>
      <c r="T18" s="168">
        <f>T16+T17</f>
        <v>1</v>
      </c>
      <c r="V18" s="91">
        <f t="shared" si="11"/>
        <v>0.2063500822290732</v>
      </c>
      <c r="W18" s="84">
        <f t="shared" si="12"/>
        <v>0</v>
      </c>
    </row>
    <row r="21" spans="1:23" x14ac:dyDescent="0.25">
      <c r="A21" s="1" t="s">
        <v>26</v>
      </c>
      <c r="L21" s="1" t="str">
        <f>V3</f>
        <v>VARIAÇÃO (JAN.-DEZ)</v>
      </c>
    </row>
    <row r="22" spans="1:23" ht="15.75" thickBot="1" x14ac:dyDescent="0.3"/>
    <row r="23" spans="1:23" ht="20.25" customHeight="1" x14ac:dyDescent="0.25">
      <c r="A23" s="420" t="s">
        <v>40</v>
      </c>
      <c r="B23" s="422">
        <v>2016</v>
      </c>
      <c r="C23" s="424">
        <v>2017</v>
      </c>
      <c r="D23" s="424">
        <v>2018</v>
      </c>
      <c r="E23" s="424">
        <v>2019</v>
      </c>
      <c r="F23" s="424">
        <v>2020</v>
      </c>
      <c r="G23" s="424">
        <v>2021</v>
      </c>
      <c r="H23" s="424">
        <v>2022</v>
      </c>
      <c r="I23" s="428">
        <v>2023</v>
      </c>
      <c r="J23" s="440">
        <v>2024</v>
      </c>
      <c r="L23" s="434" t="s">
        <v>87</v>
      </c>
    </row>
    <row r="24" spans="1:23" ht="20.25" customHeight="1" thickBot="1" x14ac:dyDescent="0.3">
      <c r="A24" s="421"/>
      <c r="B24" s="423"/>
      <c r="C24" s="425"/>
      <c r="D24" s="425"/>
      <c r="E24" s="425"/>
      <c r="F24" s="425"/>
      <c r="G24" s="425"/>
      <c r="H24" s="425"/>
      <c r="I24" s="429"/>
      <c r="J24" s="441"/>
      <c r="L24" s="435"/>
    </row>
    <row r="25" spans="1:23" ht="21.95" customHeight="1" x14ac:dyDescent="0.25">
      <c r="A25" s="23" t="s">
        <v>36</v>
      </c>
      <c r="B25" s="152">
        <f>B16/B7</f>
        <v>9.8494977541431705</v>
      </c>
      <c r="C25" s="114">
        <f t="shared" ref="C25:D25" si="18">C16/C7</f>
        <v>10.411404658338641</v>
      </c>
      <c r="D25" s="160">
        <f t="shared" si="18"/>
        <v>10.813566804803168</v>
      </c>
      <c r="E25" s="160">
        <f t="shared" ref="E25:G25" si="19">E16/E7</f>
        <v>10.404073354368721</v>
      </c>
      <c r="F25" s="160">
        <f t="shared" si="19"/>
        <v>10.46957839394492</v>
      </c>
      <c r="G25" s="160">
        <f t="shared" si="19"/>
        <v>10.653550547848225</v>
      </c>
      <c r="H25" s="160">
        <f t="shared" ref="H25:I25" si="20">H16/H7</f>
        <v>11.361762457507712</v>
      </c>
      <c r="I25" s="116">
        <f t="shared" si="20"/>
        <v>12.127189213779827</v>
      </c>
      <c r="J25" s="116">
        <f t="shared" ref="J25" si="21">J16/J7</f>
        <v>13.609970246196083</v>
      </c>
      <c r="L25" s="40">
        <f>(J25-I25)/I25</f>
        <v>0.12226914302049546</v>
      </c>
    </row>
    <row r="26" spans="1:23" ht="21.95" customHeight="1" thickBot="1" x14ac:dyDescent="0.3">
      <c r="A26" s="23" t="s">
        <v>35</v>
      </c>
      <c r="B26" s="152">
        <f t="shared" ref="B26:D27" si="22">B17/B8</f>
        <v>3.2123307365165226</v>
      </c>
      <c r="C26" s="114">
        <f t="shared" si="22"/>
        <v>3.4169911944004991</v>
      </c>
      <c r="D26" s="160">
        <f t="shared" si="22"/>
        <v>3.5948931063762908</v>
      </c>
      <c r="E26" s="160">
        <f t="shared" ref="E26:G26" si="23">E17/E8</f>
        <v>3.6577742806699343</v>
      </c>
      <c r="F26" s="160">
        <f t="shared" si="23"/>
        <v>3.7287777740661432</v>
      </c>
      <c r="G26" s="160">
        <f t="shared" si="23"/>
        <v>3.9196333056686998</v>
      </c>
      <c r="H26" s="160">
        <f t="shared" ref="H26:I26" si="24">H17/H8</f>
        <v>4.1285558847478141</v>
      </c>
      <c r="I26" s="119">
        <f t="shared" si="24"/>
        <v>4.3038422296671426</v>
      </c>
      <c r="J26" s="116">
        <f t="shared" ref="J26" si="25">J17/J8</f>
        <v>4.4428256604883343</v>
      </c>
      <c r="L26" s="93">
        <f t="shared" ref="L26:L27" si="26">(J26-I26)/I26</f>
        <v>3.2292873066571637E-2</v>
      </c>
    </row>
    <row r="27" spans="1:23" ht="21.95" customHeight="1" thickBot="1" x14ac:dyDescent="0.3">
      <c r="A27" s="72" t="s">
        <v>20</v>
      </c>
      <c r="B27" s="153">
        <f t="shared" si="22"/>
        <v>4.7569112942824816</v>
      </c>
      <c r="C27" s="154">
        <f t="shared" si="22"/>
        <v>5.1415914345030833</v>
      </c>
      <c r="D27" s="154">
        <f t="shared" si="22"/>
        <v>5.4155976728359692</v>
      </c>
      <c r="E27" s="154">
        <f t="shared" ref="E27:G27" si="27">E18/E9</f>
        <v>5.4857998961083991</v>
      </c>
      <c r="F27" s="154">
        <f t="shared" si="27"/>
        <v>4.8001481691335544</v>
      </c>
      <c r="G27" s="154">
        <f t="shared" si="27"/>
        <v>4.927343918472844</v>
      </c>
      <c r="H27" s="154">
        <f t="shared" ref="H27:I27" si="28">H18/H9</f>
        <v>5.7101078473977855</v>
      </c>
      <c r="I27" s="167">
        <f t="shared" si="28"/>
        <v>6.0851788301580818</v>
      </c>
      <c r="J27" s="175">
        <f t="shared" ref="J27" si="29">J18/J9</f>
        <v>6.9774658636812976</v>
      </c>
      <c r="L27" s="372">
        <f t="shared" si="26"/>
        <v>0.14663283667212057</v>
      </c>
    </row>
    <row r="29" spans="1:23" ht="15.75" x14ac:dyDescent="0.25">
      <c r="A29" s="97" t="s">
        <v>38</v>
      </c>
      <c r="I29" s="165"/>
    </row>
    <row r="30" spans="1:23" x14ac:dyDescent="0.25">
      <c r="I30" s="165"/>
    </row>
    <row r="31" spans="1:23" x14ac:dyDescent="0.25">
      <c r="I31" s="165"/>
    </row>
  </sheetData>
  <mergeCells count="51">
    <mergeCell ref="I23:I24"/>
    <mergeCell ref="I14:I15"/>
    <mergeCell ref="J5:J6"/>
    <mergeCell ref="J14:J15"/>
    <mergeCell ref="J23:J24"/>
    <mergeCell ref="I5:I6"/>
    <mergeCell ref="V5:W5"/>
    <mergeCell ref="V14:W14"/>
    <mergeCell ref="S5:S6"/>
    <mergeCell ref="S14:S15"/>
    <mergeCell ref="P5:P6"/>
    <mergeCell ref="P14:P15"/>
    <mergeCell ref="L23:L24"/>
    <mergeCell ref="L14:L15"/>
    <mergeCell ref="Q5:Q6"/>
    <mergeCell ref="Q14:Q15"/>
    <mergeCell ref="T5:T6"/>
    <mergeCell ref="T14:T15"/>
    <mergeCell ref="R5:R6"/>
    <mergeCell ref="R14:R15"/>
    <mergeCell ref="L5:L6"/>
    <mergeCell ref="M14:M15"/>
    <mergeCell ref="N14:N15"/>
    <mergeCell ref="M5:M6"/>
    <mergeCell ref="N5:N6"/>
    <mergeCell ref="O5:O6"/>
    <mergeCell ref="O14:O15"/>
    <mergeCell ref="E23:E24"/>
    <mergeCell ref="E5:E6"/>
    <mergeCell ref="G5:G6"/>
    <mergeCell ref="F5:F6"/>
    <mergeCell ref="H5:H6"/>
    <mergeCell ref="F23:F24"/>
    <mergeCell ref="F14:F15"/>
    <mergeCell ref="E14:E15"/>
    <mergeCell ref="G14:G15"/>
    <mergeCell ref="G23:G24"/>
    <mergeCell ref="H14:H15"/>
    <mergeCell ref="H23:H24"/>
    <mergeCell ref="A5:A6"/>
    <mergeCell ref="B5:B6"/>
    <mergeCell ref="C5:C6"/>
    <mergeCell ref="D5:D6"/>
    <mergeCell ref="A23:A24"/>
    <mergeCell ref="B23:B24"/>
    <mergeCell ref="C23:C24"/>
    <mergeCell ref="D23:D24"/>
    <mergeCell ref="A14:A15"/>
    <mergeCell ref="B14:B15"/>
    <mergeCell ref="C14:C15"/>
    <mergeCell ref="D14:D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" id="{9C93CBEA-1065-4A22-86A8-F78A5B72DCF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L25:L27</xm:sqref>
        </x14:conditionalFormatting>
        <x14:conditionalFormatting xmlns:xm="http://schemas.microsoft.com/office/excel/2006/main">
          <x14:cfRule type="iconSet" priority="4" id="{751B75EF-3110-4D01-84EC-D1F47810D5D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V7:V9</xm:sqref>
        </x14:conditionalFormatting>
        <x14:conditionalFormatting xmlns:xm="http://schemas.microsoft.com/office/excel/2006/main">
          <x14:cfRule type="iconSet" priority="2" id="{40224C77-88EB-4769-8F61-A78F7219E0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V16:V18</xm:sqref>
        </x14:conditionalFormatting>
        <x14:conditionalFormatting xmlns:xm="http://schemas.microsoft.com/office/excel/2006/main">
          <x14:cfRule type="iconSet" priority="3" id="{C24A2CF9-A98E-45FC-8A71-661860E59272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W7:W9</xm:sqref>
        </x14:conditionalFormatting>
        <x14:conditionalFormatting xmlns:xm="http://schemas.microsoft.com/office/excel/2006/main">
          <x14:cfRule type="iconSet" priority="1" id="{3E18997A-DE44-46FE-8FAC-565484E0BA32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W16:W18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W33"/>
  <sheetViews>
    <sheetView showGridLines="0" workbookViewId="0">
      <selection activeCell="H16" sqref="H16:J18"/>
    </sheetView>
  </sheetViews>
  <sheetFormatPr defaultRowHeight="15" x14ac:dyDescent="0.25"/>
  <cols>
    <col min="1" max="1" width="25.140625" bestFit="1" customWidth="1"/>
    <col min="2" max="10" width="11.7109375" customWidth="1"/>
    <col min="11" max="11" width="2.5703125" customWidth="1"/>
    <col min="12" max="20" width="10.7109375" customWidth="1"/>
    <col min="21" max="21" width="2.5703125" customWidth="1"/>
    <col min="22" max="23" width="10.5703125" customWidth="1"/>
    <col min="24" max="24" width="2.140625" customWidth="1"/>
    <col min="25" max="27" width="11.7109375" customWidth="1"/>
    <col min="33" max="33" width="2.140625" customWidth="1"/>
    <col min="37" max="37" width="11.42578125" customWidth="1"/>
  </cols>
  <sheetData>
    <row r="1" spans="1:23" x14ac:dyDescent="0.25">
      <c r="A1" s="1" t="s">
        <v>44</v>
      </c>
    </row>
    <row r="2" spans="1:23" x14ac:dyDescent="0.25">
      <c r="A2" s="1"/>
    </row>
    <row r="3" spans="1:23" x14ac:dyDescent="0.25">
      <c r="A3" s="1" t="s">
        <v>21</v>
      </c>
      <c r="L3" s="1" t="s">
        <v>23</v>
      </c>
      <c r="V3" s="1" t="str">
        <f>'2'!V3</f>
        <v>VARIAÇÃO (JAN-DEZ)</v>
      </c>
    </row>
    <row r="4" spans="1:23" ht="15.75" thickBot="1" x14ac:dyDescent="0.3">
      <c r="S4" s="71"/>
      <c r="T4" s="164"/>
    </row>
    <row r="5" spans="1:23" ht="20.25" customHeight="1" x14ac:dyDescent="0.25">
      <c r="A5" s="420" t="s">
        <v>42</v>
      </c>
      <c r="B5" s="422">
        <v>2016</v>
      </c>
      <c r="C5" s="424">
        <v>2017</v>
      </c>
      <c r="D5" s="424">
        <v>2018</v>
      </c>
      <c r="E5" s="424">
        <v>2019</v>
      </c>
      <c r="F5" s="424">
        <v>2020</v>
      </c>
      <c r="G5" s="447">
        <v>2021</v>
      </c>
      <c r="H5" s="426">
        <v>2022</v>
      </c>
      <c r="I5" s="445">
        <v>2023</v>
      </c>
      <c r="J5" s="440">
        <v>2024</v>
      </c>
      <c r="L5" s="436">
        <v>2016</v>
      </c>
      <c r="M5" s="424">
        <v>2017</v>
      </c>
      <c r="N5" s="424">
        <v>2018</v>
      </c>
      <c r="O5" s="424">
        <v>2019</v>
      </c>
      <c r="P5" s="424">
        <v>2020</v>
      </c>
      <c r="Q5" s="424">
        <v>2021</v>
      </c>
      <c r="R5" s="424">
        <v>2022</v>
      </c>
      <c r="S5" s="428">
        <v>2023</v>
      </c>
      <c r="T5" s="440">
        <v>2024</v>
      </c>
      <c r="V5" s="442" t="s">
        <v>86</v>
      </c>
      <c r="W5" s="443"/>
    </row>
    <row r="6" spans="1:23" ht="20.25" customHeight="1" thickBot="1" x14ac:dyDescent="0.3">
      <c r="A6" s="421"/>
      <c r="B6" s="423"/>
      <c r="C6" s="425"/>
      <c r="D6" s="425"/>
      <c r="E6" s="425"/>
      <c r="F6" s="425"/>
      <c r="G6" s="448"/>
      <c r="H6" s="427"/>
      <c r="I6" s="446"/>
      <c r="J6" s="441"/>
      <c r="L6" s="437">
        <v>2016</v>
      </c>
      <c r="M6" s="425">
        <v>2017</v>
      </c>
      <c r="N6" s="444">
        <v>2018</v>
      </c>
      <c r="O6" s="444"/>
      <c r="P6" s="444"/>
      <c r="Q6" s="425"/>
      <c r="R6" s="425"/>
      <c r="S6" s="429"/>
      <c r="T6" s="441"/>
      <c r="V6" s="89" t="s">
        <v>0</v>
      </c>
      <c r="W6" s="73" t="s">
        <v>37</v>
      </c>
    </row>
    <row r="7" spans="1:23" ht="21.95" customHeight="1" x14ac:dyDescent="0.25">
      <c r="A7" s="23" t="s">
        <v>36</v>
      </c>
      <c r="B7" s="74">
        <v>48051990</v>
      </c>
      <c r="C7" s="10">
        <v>52503615</v>
      </c>
      <c r="D7" s="2">
        <v>52337646</v>
      </c>
      <c r="E7" s="34">
        <v>55432735</v>
      </c>
      <c r="F7" s="10">
        <v>31472545</v>
      </c>
      <c r="G7" s="2">
        <v>28211839</v>
      </c>
      <c r="H7" s="10">
        <v>49732895.607000001</v>
      </c>
      <c r="I7" s="357">
        <v>52437162.853</v>
      </c>
      <c r="J7" s="11">
        <v>59996817.86899998</v>
      </c>
      <c r="L7" s="75">
        <f t="shared" ref="L7:T7" si="0">B7/B9</f>
        <v>0.32652158243079221</v>
      </c>
      <c r="M7" s="77">
        <f t="shared" si="0"/>
        <v>0.33866384265840116</v>
      </c>
      <c r="N7" s="77">
        <f t="shared" si="0"/>
        <v>0.35128215295789383</v>
      </c>
      <c r="O7" s="77">
        <f t="shared" si="0"/>
        <v>0.36067818128681806</v>
      </c>
      <c r="P7" s="77">
        <f t="shared" si="0"/>
        <v>0.225628325866813</v>
      </c>
      <c r="Q7" s="77">
        <f t="shared" si="0"/>
        <v>0.20557131612926036</v>
      </c>
      <c r="R7" s="77">
        <f t="shared" si="0"/>
        <v>0.31797007355551204</v>
      </c>
      <c r="S7" s="18">
        <f t="shared" si="0"/>
        <v>0.33381228998726215</v>
      </c>
      <c r="T7" s="18">
        <f t="shared" si="0"/>
        <v>0.38145309833816593</v>
      </c>
      <c r="V7" s="43">
        <f>(J7-I7)/I7</f>
        <v>0.14416598085583654</v>
      </c>
      <c r="W7" s="79">
        <f>(T7-S7)*100</f>
        <v>4.7640808350903789</v>
      </c>
    </row>
    <row r="8" spans="1:23" ht="21.95" customHeight="1" thickBot="1" x14ac:dyDescent="0.3">
      <c r="A8" s="23" t="s">
        <v>35</v>
      </c>
      <c r="B8" s="74">
        <v>99111299</v>
      </c>
      <c r="C8" s="10">
        <v>102528037</v>
      </c>
      <c r="D8" s="2">
        <v>96652690</v>
      </c>
      <c r="E8" s="34">
        <v>98257557</v>
      </c>
      <c r="F8" s="32">
        <v>108015903</v>
      </c>
      <c r="G8" s="2">
        <v>109024423</v>
      </c>
      <c r="H8" s="32">
        <v>106674577.11800003</v>
      </c>
      <c r="I8" s="358">
        <v>104648613.87199998</v>
      </c>
      <c r="J8" s="11">
        <v>97288096.398000106</v>
      </c>
      <c r="L8" s="75">
        <f t="shared" ref="L8:T8" si="1">B8/B9</f>
        <v>0.67347841756920779</v>
      </c>
      <c r="M8" s="78">
        <f t="shared" si="1"/>
        <v>0.6613361573415989</v>
      </c>
      <c r="N8" s="78">
        <f t="shared" si="1"/>
        <v>0.64871784704210611</v>
      </c>
      <c r="O8" s="78">
        <f t="shared" si="1"/>
        <v>0.63932181871318194</v>
      </c>
      <c r="P8" s="78">
        <f t="shared" si="1"/>
        <v>0.77437167413318697</v>
      </c>
      <c r="Q8" s="78">
        <f t="shared" si="1"/>
        <v>0.79442868387073962</v>
      </c>
      <c r="R8" s="78">
        <f t="shared" si="1"/>
        <v>0.68202992644448801</v>
      </c>
      <c r="S8" s="92">
        <f t="shared" si="1"/>
        <v>0.66618771001273791</v>
      </c>
      <c r="T8" s="18">
        <f t="shared" si="1"/>
        <v>0.61854690166183413</v>
      </c>
      <c r="V8" s="375">
        <f t="shared" ref="V8:V9" si="2">(J8-I8)/I8</f>
        <v>-7.0335546756527742E-2</v>
      </c>
      <c r="W8" s="80">
        <f t="shared" ref="W8:W9" si="3">(T8-S8)*100</f>
        <v>-4.7640808350903789</v>
      </c>
    </row>
    <row r="9" spans="1:23" ht="21.95" customHeight="1" thickBot="1" x14ac:dyDescent="0.3">
      <c r="A9" s="72" t="s">
        <v>20</v>
      </c>
      <c r="B9" s="81">
        <f t="shared" ref="B9:G9" si="4">B7+B8</f>
        <v>147163289</v>
      </c>
      <c r="C9" s="82">
        <f t="shared" si="4"/>
        <v>155031652</v>
      </c>
      <c r="D9" s="82">
        <f t="shared" si="4"/>
        <v>148990336</v>
      </c>
      <c r="E9" s="82">
        <f t="shared" si="4"/>
        <v>153690292</v>
      </c>
      <c r="F9" s="82">
        <f t="shared" si="4"/>
        <v>139488448</v>
      </c>
      <c r="G9" s="82">
        <f t="shared" si="4"/>
        <v>137236262</v>
      </c>
      <c r="H9" s="82">
        <v>156407472.72500002</v>
      </c>
      <c r="I9" s="82">
        <v>157085776.72499996</v>
      </c>
      <c r="J9" s="163">
        <v>157284914.26700008</v>
      </c>
      <c r="L9" s="87">
        <f>L7+L8</f>
        <v>1</v>
      </c>
      <c r="M9" s="83">
        <f t="shared" ref="M9" si="5">M7+M8</f>
        <v>1</v>
      </c>
      <c r="N9" s="83">
        <f>N7+N8</f>
        <v>1</v>
      </c>
      <c r="O9" s="83">
        <f>O7+O8</f>
        <v>1</v>
      </c>
      <c r="P9" s="83">
        <f>P7+P8</f>
        <v>1</v>
      </c>
      <c r="Q9" s="83">
        <f t="shared" ref="Q9:S9" si="6">Q7+Q8</f>
        <v>1</v>
      </c>
      <c r="R9" s="83">
        <f t="shared" ref="R9" si="7">R7+R8</f>
        <v>1</v>
      </c>
      <c r="S9" s="166">
        <f t="shared" si="6"/>
        <v>1</v>
      </c>
      <c r="T9" s="168">
        <f t="shared" ref="T9" si="8">T7+T8</f>
        <v>1</v>
      </c>
      <c r="V9" s="373">
        <f t="shared" si="2"/>
        <v>1.2676993815215511E-3</v>
      </c>
      <c r="W9" s="374">
        <f t="shared" si="3"/>
        <v>0</v>
      </c>
    </row>
    <row r="12" spans="1:23" x14ac:dyDescent="0.25">
      <c r="A12" s="1" t="s">
        <v>22</v>
      </c>
      <c r="L12" s="1" t="s">
        <v>24</v>
      </c>
      <c r="V12" s="1" t="str">
        <f>V3</f>
        <v>VARIAÇÃO (JAN-DEZ)</v>
      </c>
    </row>
    <row r="13" spans="1:23" ht="15.75" thickBot="1" x14ac:dyDescent="0.3"/>
    <row r="14" spans="1:23" ht="20.25" customHeight="1" x14ac:dyDescent="0.25">
      <c r="A14" s="420" t="str">
        <f>A5</f>
        <v>NÃO CERTIFICADO</v>
      </c>
      <c r="B14" s="422">
        <v>2016</v>
      </c>
      <c r="C14" s="424">
        <v>2017</v>
      </c>
      <c r="D14" s="424">
        <v>2018</v>
      </c>
      <c r="E14" s="424">
        <v>2019</v>
      </c>
      <c r="F14" s="424">
        <v>2020</v>
      </c>
      <c r="G14" s="424">
        <v>2021</v>
      </c>
      <c r="H14" s="424">
        <v>2022</v>
      </c>
      <c r="I14" s="428">
        <v>2023</v>
      </c>
      <c r="J14" s="440">
        <v>2024</v>
      </c>
      <c r="L14" s="436">
        <v>2016</v>
      </c>
      <c r="M14" s="424">
        <v>2017</v>
      </c>
      <c r="N14" s="424">
        <v>2018</v>
      </c>
      <c r="O14" s="424">
        <v>2019</v>
      </c>
      <c r="P14" s="424">
        <v>2020</v>
      </c>
      <c r="Q14" s="424">
        <v>2021</v>
      </c>
      <c r="R14" s="424">
        <v>2022</v>
      </c>
      <c r="S14" s="428">
        <v>2023</v>
      </c>
      <c r="T14" s="440">
        <v>2024</v>
      </c>
      <c r="V14" s="442" t="s">
        <v>86</v>
      </c>
      <c r="W14" s="443"/>
    </row>
    <row r="15" spans="1:23" ht="20.25" customHeight="1" thickBot="1" x14ac:dyDescent="0.3">
      <c r="A15" s="421"/>
      <c r="B15" s="423"/>
      <c r="C15" s="425"/>
      <c r="D15" s="425"/>
      <c r="E15" s="425"/>
      <c r="F15" s="425"/>
      <c r="G15" s="425"/>
      <c r="H15" s="425"/>
      <c r="I15" s="429"/>
      <c r="J15" s="441"/>
      <c r="L15" s="437">
        <v>2016</v>
      </c>
      <c r="M15" s="425">
        <v>2017</v>
      </c>
      <c r="N15" s="444">
        <v>2018</v>
      </c>
      <c r="O15" s="444"/>
      <c r="P15" s="444"/>
      <c r="Q15" s="425"/>
      <c r="R15" s="425"/>
      <c r="S15" s="429"/>
      <c r="T15" s="441"/>
      <c r="V15" s="89" t="s">
        <v>1</v>
      </c>
      <c r="W15" s="73" t="s">
        <v>37</v>
      </c>
    </row>
    <row r="16" spans="1:23" ht="21.95" customHeight="1" x14ac:dyDescent="0.25">
      <c r="A16" s="23" t="s">
        <v>36</v>
      </c>
      <c r="B16" s="74">
        <v>209541598</v>
      </c>
      <c r="C16" s="10">
        <v>229381261</v>
      </c>
      <c r="D16" s="10">
        <v>222717428</v>
      </c>
      <c r="E16" s="34">
        <v>237232488</v>
      </c>
      <c r="F16" s="34">
        <v>134437906</v>
      </c>
      <c r="G16" s="11">
        <v>122048204</v>
      </c>
      <c r="H16" s="11">
        <v>228786602.25100011</v>
      </c>
      <c r="I16" s="11">
        <v>241108899.72099993</v>
      </c>
      <c r="J16" s="11">
        <v>285472909.2269997</v>
      </c>
      <c r="L16" s="75">
        <f t="shared" ref="L16:T16" si="9">B16/B18</f>
        <v>0.64469468516788675</v>
      </c>
      <c r="M16" s="77">
        <f t="shared" si="9"/>
        <v>0.65202228069943247</v>
      </c>
      <c r="N16" s="77">
        <f t="shared" si="9"/>
        <v>0.6319365208121398</v>
      </c>
      <c r="O16" s="77">
        <f t="shared" si="9"/>
        <v>0.64386421520260562</v>
      </c>
      <c r="P16" s="77">
        <f t="shared" si="9"/>
        <v>0.48222344570253217</v>
      </c>
      <c r="Q16" s="77">
        <f t="shared" si="9"/>
        <v>0.45557635531014251</v>
      </c>
      <c r="R16" s="77">
        <f t="shared" si="9"/>
        <v>0.60148232155593351</v>
      </c>
      <c r="S16" s="18">
        <f t="shared" si="9"/>
        <v>0.60983767951546308</v>
      </c>
      <c r="T16" s="76">
        <f t="shared" si="9"/>
        <v>0.66431240876549191</v>
      </c>
      <c r="V16" s="43">
        <f>(J16-I16)/I16</f>
        <v>0.18399988369295267</v>
      </c>
      <c r="W16" s="79">
        <f>(T16-S16)*100</f>
        <v>5.4474729250028826</v>
      </c>
    </row>
    <row r="17" spans="1:23" ht="21.95" customHeight="1" thickBot="1" x14ac:dyDescent="0.3">
      <c r="A17" s="23" t="s">
        <v>35</v>
      </c>
      <c r="B17" s="74">
        <v>115482949</v>
      </c>
      <c r="C17" s="10">
        <v>122418467</v>
      </c>
      <c r="D17" s="10">
        <v>129718965</v>
      </c>
      <c r="E17" s="34">
        <v>131218627</v>
      </c>
      <c r="F17" s="34">
        <v>144349671</v>
      </c>
      <c r="G17" s="41">
        <v>145850256</v>
      </c>
      <c r="H17" s="41">
        <v>151584680.58100012</v>
      </c>
      <c r="I17" s="41">
        <v>154256798.10300004</v>
      </c>
      <c r="J17" s="11">
        <v>144253986.52299994</v>
      </c>
      <c r="L17" s="75">
        <f t="shared" ref="L17:T17" si="10">B17/B18</f>
        <v>0.35530531483211331</v>
      </c>
      <c r="M17" s="78">
        <f t="shared" si="10"/>
        <v>0.34797771930056753</v>
      </c>
      <c r="N17" s="78">
        <f t="shared" si="10"/>
        <v>0.36806347918786014</v>
      </c>
      <c r="O17" s="78">
        <f t="shared" si="10"/>
        <v>0.35613578479739438</v>
      </c>
      <c r="P17" s="78">
        <f t="shared" si="10"/>
        <v>0.51777655429746783</v>
      </c>
      <c r="Q17" s="78">
        <f t="shared" si="10"/>
        <v>0.54442364468985749</v>
      </c>
      <c r="R17" s="78">
        <f t="shared" si="10"/>
        <v>0.39851767844406644</v>
      </c>
      <c r="S17" s="92">
        <f t="shared" si="10"/>
        <v>0.39016232048453686</v>
      </c>
      <c r="T17" s="76">
        <f t="shared" si="10"/>
        <v>0.33568759123450809</v>
      </c>
      <c r="V17" s="90">
        <f t="shared" ref="V17:V18" si="11">(J17-I17)/I17</f>
        <v>-6.484519128499637E-2</v>
      </c>
      <c r="W17" s="95">
        <f>(T17-S17)*100</f>
        <v>-5.4474729250028773</v>
      </c>
    </row>
    <row r="18" spans="1:23" ht="21.95" customHeight="1" thickBot="1" x14ac:dyDescent="0.3">
      <c r="A18" s="72" t="s">
        <v>20</v>
      </c>
      <c r="B18" s="81">
        <f t="shared" ref="B18:G18" si="12">B16+B17</f>
        <v>325024547</v>
      </c>
      <c r="C18" s="82">
        <f t="shared" si="12"/>
        <v>351799728</v>
      </c>
      <c r="D18" s="82">
        <f t="shared" si="12"/>
        <v>352436393</v>
      </c>
      <c r="E18" s="82">
        <f t="shared" si="12"/>
        <v>368451115</v>
      </c>
      <c r="F18" s="82">
        <f t="shared" si="12"/>
        <v>278787577</v>
      </c>
      <c r="G18" s="82">
        <f t="shared" si="12"/>
        <v>267898460</v>
      </c>
      <c r="H18" s="82">
        <v>380371282.83200026</v>
      </c>
      <c r="I18" s="161">
        <v>395365697.824</v>
      </c>
      <c r="J18" s="163">
        <v>429726895.74999964</v>
      </c>
      <c r="L18" s="87">
        <f>L16+L17</f>
        <v>1</v>
      </c>
      <c r="M18" s="83">
        <f t="shared" ref="M18" si="13">M16+M17</f>
        <v>1</v>
      </c>
      <c r="N18" s="83">
        <f>N16+N17</f>
        <v>1</v>
      </c>
      <c r="O18" s="83">
        <f>O16+O17</f>
        <v>1</v>
      </c>
      <c r="P18" s="83">
        <f t="shared" ref="P18:Q18" si="14">P16+P17</f>
        <v>1</v>
      </c>
      <c r="Q18" s="83">
        <f t="shared" si="14"/>
        <v>1</v>
      </c>
      <c r="R18" s="83">
        <f t="shared" ref="R18" si="15">R16+R17</f>
        <v>1</v>
      </c>
      <c r="S18" s="166">
        <f>S16+S17</f>
        <v>1</v>
      </c>
      <c r="T18" s="88">
        <f t="shared" ref="T18" si="16">T16+T17</f>
        <v>1</v>
      </c>
      <c r="V18" s="148">
        <f t="shared" si="11"/>
        <v>8.6909911798407416E-2</v>
      </c>
      <c r="W18" s="376">
        <f t="shared" ref="W18" si="17">(T18-S18)*100</f>
        <v>0</v>
      </c>
    </row>
    <row r="21" spans="1:23" x14ac:dyDescent="0.25">
      <c r="A21" s="1" t="s">
        <v>26</v>
      </c>
      <c r="L21" s="1" t="str">
        <f>V12</f>
        <v>VARIAÇÃO (JAN-DEZ)</v>
      </c>
    </row>
    <row r="22" spans="1:23" ht="15.75" thickBot="1" x14ac:dyDescent="0.3"/>
    <row r="23" spans="1:23" ht="20.25" customHeight="1" x14ac:dyDescent="0.25">
      <c r="A23" s="420" t="str">
        <f>A5</f>
        <v>NÃO CERTIFICADO</v>
      </c>
      <c r="B23" s="422">
        <v>2016</v>
      </c>
      <c r="C23" s="424">
        <v>2017</v>
      </c>
      <c r="D23" s="424">
        <v>2018</v>
      </c>
      <c r="E23" s="424">
        <v>2019</v>
      </c>
      <c r="F23" s="424">
        <v>2020</v>
      </c>
      <c r="G23" s="424">
        <v>2021</v>
      </c>
      <c r="H23" s="424">
        <v>2022</v>
      </c>
      <c r="I23" s="428">
        <v>2023</v>
      </c>
      <c r="J23" s="440">
        <v>2024</v>
      </c>
      <c r="L23" s="434" t="s">
        <v>87</v>
      </c>
    </row>
    <row r="24" spans="1:23" ht="20.25" customHeight="1" thickBot="1" x14ac:dyDescent="0.3">
      <c r="A24" s="421"/>
      <c r="B24" s="423"/>
      <c r="C24" s="425"/>
      <c r="D24" s="425"/>
      <c r="E24" s="425"/>
      <c r="F24" s="425"/>
      <c r="G24" s="425"/>
      <c r="H24" s="425"/>
      <c r="I24" s="429"/>
      <c r="J24" s="441"/>
      <c r="L24" s="435"/>
    </row>
    <row r="25" spans="1:23" ht="21.95" customHeight="1" x14ac:dyDescent="0.25">
      <c r="A25" s="23" t="s">
        <v>36</v>
      </c>
      <c r="B25" s="152">
        <f>B16/B7</f>
        <v>4.3607267461763808</v>
      </c>
      <c r="C25" s="160">
        <f t="shared" ref="C25:D25" si="18">C16/C7</f>
        <v>4.3688660485568471</v>
      </c>
      <c r="D25" s="160">
        <f t="shared" si="18"/>
        <v>4.2553963546621869</v>
      </c>
      <c r="E25" s="160">
        <f t="shared" ref="E25:G25" si="19">E16/E7</f>
        <v>4.2796460972023116</v>
      </c>
      <c r="F25" s="160">
        <f t="shared" si="19"/>
        <v>4.2715930980478385</v>
      </c>
      <c r="G25" s="160">
        <f t="shared" si="19"/>
        <v>4.3261342870984061</v>
      </c>
      <c r="H25" s="160">
        <f t="shared" ref="H25" si="20">H16/H7</f>
        <v>4.6003072907501883</v>
      </c>
      <c r="I25" s="230">
        <f t="shared" ref="I25" si="21">I16/I7</f>
        <v>4.5980538725352824</v>
      </c>
      <c r="J25" s="228">
        <f t="shared" ref="J25" si="22">J16/J7</f>
        <v>4.7581341705541016</v>
      </c>
      <c r="L25" s="40">
        <f>(J25-I25)/I25</f>
        <v>3.4814793922924143E-2</v>
      </c>
    </row>
    <row r="26" spans="1:23" ht="21.95" customHeight="1" thickBot="1" x14ac:dyDescent="0.3">
      <c r="A26" s="23" t="s">
        <v>35</v>
      </c>
      <c r="B26" s="152">
        <f t="shared" ref="B26:D27" si="23">B17/B8</f>
        <v>1.1651844962701983</v>
      </c>
      <c r="C26" s="160">
        <f t="shared" si="23"/>
        <v>1.1939999104830223</v>
      </c>
      <c r="D26" s="160">
        <f t="shared" si="23"/>
        <v>1.3421143788134609</v>
      </c>
      <c r="E26" s="160">
        <f t="shared" ref="E26:G26" si="24">E17/E8</f>
        <v>1.3354558265681284</v>
      </c>
      <c r="F26" s="160">
        <f t="shared" si="24"/>
        <v>1.3363742466699555</v>
      </c>
      <c r="G26" s="160">
        <f t="shared" si="24"/>
        <v>1.3377759953840802</v>
      </c>
      <c r="H26" s="160">
        <f t="shared" ref="H26" si="25">H17/H8</f>
        <v>1.4210009983289829</v>
      </c>
      <c r="I26" s="231">
        <f t="shared" ref="I26" si="26">I17/I8</f>
        <v>1.4740453064354764</v>
      </c>
      <c r="J26" s="228">
        <f t="shared" ref="J26" si="27">J17/J8</f>
        <v>1.4827506330565359</v>
      </c>
      <c r="L26" s="93">
        <f t="shared" ref="L26:L27" si="28">(J26-I26)/I26</f>
        <v>5.9057388419835209E-3</v>
      </c>
    </row>
    <row r="27" spans="1:23" ht="21.95" customHeight="1" thickBot="1" x14ac:dyDescent="0.3">
      <c r="A27" s="72" t="s">
        <v>20</v>
      </c>
      <c r="B27" s="153">
        <f t="shared" si="23"/>
        <v>2.2085980084340191</v>
      </c>
      <c r="C27" s="154">
        <f t="shared" si="23"/>
        <v>2.2692122767291418</v>
      </c>
      <c r="D27" s="154">
        <f t="shared" si="23"/>
        <v>2.3654983434630283</v>
      </c>
      <c r="E27" s="154">
        <f t="shared" ref="E27:G27" si="29">E18/E9</f>
        <v>2.3973610187428105</v>
      </c>
      <c r="F27" s="154">
        <f t="shared" si="29"/>
        <v>1.998642762159057</v>
      </c>
      <c r="G27" s="154">
        <f t="shared" si="29"/>
        <v>1.9520967424775821</v>
      </c>
      <c r="H27" s="154">
        <f t="shared" ref="H27" si="30">H18/H9</f>
        <v>2.4319252539856562</v>
      </c>
      <c r="I27" s="232">
        <f t="shared" ref="I27" si="31">I18/I9</f>
        <v>2.5168777598250762</v>
      </c>
      <c r="J27" s="229">
        <f t="shared" ref="J27" si="32">J18/J9</f>
        <v>2.7321558316808043</v>
      </c>
      <c r="L27" s="138">
        <f t="shared" si="28"/>
        <v>8.5533781295238587E-2</v>
      </c>
    </row>
    <row r="29" spans="1:23" ht="15.75" x14ac:dyDescent="0.25">
      <c r="A29" s="97" t="s">
        <v>38</v>
      </c>
    </row>
    <row r="30" spans="1:23" x14ac:dyDescent="0.25">
      <c r="I30" s="165"/>
    </row>
    <row r="31" spans="1:23" x14ac:dyDescent="0.25">
      <c r="I31" s="165"/>
    </row>
    <row r="32" spans="1:23" x14ac:dyDescent="0.25">
      <c r="I32" s="165"/>
    </row>
    <row r="33" spans="9:9" x14ac:dyDescent="0.25">
      <c r="I33" s="165"/>
    </row>
  </sheetData>
  <mergeCells count="51">
    <mergeCell ref="G23:G24"/>
    <mergeCell ref="N14:N15"/>
    <mergeCell ref="I23:I24"/>
    <mergeCell ref="L23:L24"/>
    <mergeCell ref="F5:F6"/>
    <mergeCell ref="F14:F15"/>
    <mergeCell ref="F23:F24"/>
    <mergeCell ref="J23:J24"/>
    <mergeCell ref="J5:J6"/>
    <mergeCell ref="A23:A24"/>
    <mergeCell ref="B23:B24"/>
    <mergeCell ref="C23:C24"/>
    <mergeCell ref="D23:D24"/>
    <mergeCell ref="J14:J15"/>
    <mergeCell ref="H5:H6"/>
    <mergeCell ref="H14:H15"/>
    <mergeCell ref="H23:H24"/>
    <mergeCell ref="E5:E6"/>
    <mergeCell ref="E14:E15"/>
    <mergeCell ref="E23:E24"/>
    <mergeCell ref="G5:G6"/>
    <mergeCell ref="G14:G15"/>
    <mergeCell ref="V5:W5"/>
    <mergeCell ref="A14:A15"/>
    <mergeCell ref="B14:B15"/>
    <mergeCell ref="C14:C15"/>
    <mergeCell ref="D14:D15"/>
    <mergeCell ref="L14:L15"/>
    <mergeCell ref="A5:A6"/>
    <mergeCell ref="B5:B6"/>
    <mergeCell ref="C5:C6"/>
    <mergeCell ref="D5:D6"/>
    <mergeCell ref="L5:L6"/>
    <mergeCell ref="M14:M15"/>
    <mergeCell ref="V14:W14"/>
    <mergeCell ref="I5:I6"/>
    <mergeCell ref="S5:S6"/>
    <mergeCell ref="I14:I15"/>
    <mergeCell ref="T5:T6"/>
    <mergeCell ref="T14:T15"/>
    <mergeCell ref="S14:S15"/>
    <mergeCell ref="M5:M6"/>
    <mergeCell ref="N5:N6"/>
    <mergeCell ref="Q5:Q6"/>
    <mergeCell ref="Q14:Q15"/>
    <mergeCell ref="P5:P6"/>
    <mergeCell ref="P14:P15"/>
    <mergeCell ref="R5:R6"/>
    <mergeCell ref="R14:R15"/>
    <mergeCell ref="O5:O6"/>
    <mergeCell ref="O14:O15"/>
  </mergeCells>
  <pageMargins left="0.7" right="0.7" top="0.75" bottom="0.75" header="0.3" footer="0.3"/>
  <pageSetup paperSize="9" orientation="portrait" r:id="rId1"/>
  <ignoredErrors>
    <ignoredError sqref="J25:J2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C585341-FCA1-4E67-9725-1449D49942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L25:L27</xm:sqref>
        </x14:conditionalFormatting>
        <x14:conditionalFormatting xmlns:xm="http://schemas.microsoft.com/office/excel/2006/main">
          <x14:cfRule type="iconSet" priority="5" id="{FB0ED990-90EB-4FA5-918A-A492D1DE6B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V7:V9</xm:sqref>
        </x14:conditionalFormatting>
        <x14:conditionalFormatting xmlns:xm="http://schemas.microsoft.com/office/excel/2006/main">
          <x14:cfRule type="iconSet" priority="3" id="{C2CC0439-5F8D-4376-B241-CFD9933ECC5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V16:V18</xm:sqref>
        </x14:conditionalFormatting>
        <x14:conditionalFormatting xmlns:xm="http://schemas.microsoft.com/office/excel/2006/main">
          <x14:cfRule type="iconSet" priority="4" id="{F14AD97B-5A69-4A65-80DA-411A2E0A069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W7:W9</xm:sqref>
        </x14:conditionalFormatting>
        <x14:conditionalFormatting xmlns:xm="http://schemas.microsoft.com/office/excel/2006/main">
          <x14:cfRule type="iconSet" priority="2" id="{5FA131A5-FE4B-45AB-B941-E62D09967CC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W16:W18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A1:AN74"/>
  <sheetViews>
    <sheetView showGridLines="0" workbookViewId="0">
      <selection activeCell="P66" sqref="P66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7" width="12.7109375" customWidth="1"/>
    <col min="8" max="9" width="13.28515625" customWidth="1"/>
    <col min="10" max="10" width="12.7109375" bestFit="1" customWidth="1"/>
    <col min="11" max="11" width="12.7109375" customWidth="1"/>
    <col min="12" max="12" width="2.5703125" customWidth="1"/>
    <col min="13" max="21" width="10.140625" customWidth="1"/>
    <col min="22" max="22" width="2.5703125" customWidth="1"/>
    <col min="23" max="23" width="11.140625" customWidth="1"/>
    <col min="27" max="28" width="9.28515625" customWidth="1"/>
    <col min="29" max="29" width="1.85546875" customWidth="1"/>
    <col min="33" max="33" width="11.5703125" customWidth="1"/>
  </cols>
  <sheetData>
    <row r="1" spans="1:24" x14ac:dyDescent="0.25">
      <c r="A1" s="1" t="s">
        <v>56</v>
      </c>
    </row>
    <row r="2" spans="1:24" x14ac:dyDescent="0.25">
      <c r="A2" s="1"/>
    </row>
    <row r="3" spans="1:24" x14ac:dyDescent="0.25">
      <c r="A3" s="1" t="s">
        <v>21</v>
      </c>
      <c r="M3" s="1" t="s">
        <v>23</v>
      </c>
      <c r="W3" s="1" t="str">
        <f>'2'!V3</f>
        <v>VARIAÇÃO (JAN-DEZ)</v>
      </c>
    </row>
    <row r="4" spans="1:24" ht="15.75" thickBot="1" x14ac:dyDescent="0.3"/>
    <row r="5" spans="1:24" ht="24" customHeight="1" x14ac:dyDescent="0.25">
      <c r="A5" s="420" t="s">
        <v>28</v>
      </c>
      <c r="B5" s="450"/>
      <c r="C5" s="422">
        <v>2016</v>
      </c>
      <c r="D5" s="424">
        <v>2017</v>
      </c>
      <c r="E5" s="424">
        <v>2018</v>
      </c>
      <c r="F5" s="424">
        <v>2019</v>
      </c>
      <c r="G5" s="424">
        <v>2020</v>
      </c>
      <c r="H5" s="424">
        <v>2021</v>
      </c>
      <c r="I5" s="424">
        <v>2022</v>
      </c>
      <c r="J5" s="424">
        <v>2023</v>
      </c>
      <c r="K5" s="457">
        <v>2024</v>
      </c>
      <c r="M5" s="436">
        <v>2016</v>
      </c>
      <c r="N5" s="424">
        <v>2017</v>
      </c>
      <c r="O5" s="424">
        <v>2018</v>
      </c>
      <c r="P5" s="426">
        <v>2019</v>
      </c>
      <c r="Q5" s="426">
        <v>2020</v>
      </c>
      <c r="R5" s="426">
        <v>2021</v>
      </c>
      <c r="S5" s="426">
        <v>2022</v>
      </c>
      <c r="T5" s="424">
        <v>2023</v>
      </c>
      <c r="U5" s="457">
        <v>2024</v>
      </c>
      <c r="W5" s="442" t="s">
        <v>86</v>
      </c>
      <c r="X5" s="443"/>
    </row>
    <row r="6" spans="1:24" ht="20.25" customHeight="1" thickBot="1" x14ac:dyDescent="0.3">
      <c r="A6" s="451"/>
      <c r="B6" s="452"/>
      <c r="C6" s="453"/>
      <c r="D6" s="444"/>
      <c r="E6" s="444"/>
      <c r="F6" s="444"/>
      <c r="G6" s="444"/>
      <c r="H6" s="425"/>
      <c r="I6" s="425"/>
      <c r="J6" s="444"/>
      <c r="K6" s="459"/>
      <c r="M6" s="456"/>
      <c r="N6" s="444"/>
      <c r="O6" s="444"/>
      <c r="P6" s="449"/>
      <c r="Q6" s="449"/>
      <c r="R6" s="449"/>
      <c r="S6" s="449"/>
      <c r="T6" s="444"/>
      <c r="U6" s="458"/>
      <c r="W6" s="89" t="s">
        <v>0</v>
      </c>
      <c r="X6" s="73" t="s">
        <v>37</v>
      </c>
    </row>
    <row r="7" spans="1:24" ht="20.100000000000001" customHeight="1" thickBot="1" x14ac:dyDescent="0.3">
      <c r="A7" s="3" t="s">
        <v>2</v>
      </c>
      <c r="B7" s="4"/>
      <c r="C7" s="7">
        <f t="shared" ref="C7:J7" si="0">SUM(C8:C20)</f>
        <v>109737188</v>
      </c>
      <c r="D7" s="8">
        <f t="shared" si="0"/>
        <v>112363732</v>
      </c>
      <c r="E7" s="8">
        <f t="shared" si="0"/>
        <v>115103876</v>
      </c>
      <c r="F7" s="8">
        <f t="shared" si="0"/>
        <v>124601025</v>
      </c>
      <c r="G7" s="8">
        <f t="shared" si="0"/>
        <v>112402544</v>
      </c>
      <c r="H7" s="8">
        <f t="shared" si="0"/>
        <v>117693300</v>
      </c>
      <c r="I7" s="8">
        <f t="shared" si="0"/>
        <v>124862947.79999995</v>
      </c>
      <c r="J7" s="8">
        <f t="shared" si="0"/>
        <v>124000007.57700002</v>
      </c>
      <c r="K7" s="170">
        <f>SUM(K8:K20)</f>
        <v>130457993.65999992</v>
      </c>
      <c r="M7" s="62">
        <f t="shared" ref="M7:U7" si="1">C7/C24</f>
        <v>0.42715836607808244</v>
      </c>
      <c r="N7" s="15">
        <f t="shared" si="1"/>
        <v>0.42021567582483027</v>
      </c>
      <c r="O7" s="15">
        <f t="shared" si="1"/>
        <v>0.43584399343064739</v>
      </c>
      <c r="P7" s="15">
        <f t="shared" si="1"/>
        <v>0.44773594211708734</v>
      </c>
      <c r="Q7" s="233">
        <f t="shared" si="1"/>
        <v>0.44623486972491655</v>
      </c>
      <c r="R7" s="233">
        <f t="shared" si="1"/>
        <v>0.46166987883500149</v>
      </c>
      <c r="S7" s="233">
        <f t="shared" si="1"/>
        <v>0.44392491598277317</v>
      </c>
      <c r="T7" s="15">
        <f t="shared" si="1"/>
        <v>0.44114649157701125</v>
      </c>
      <c r="U7" s="377">
        <f t="shared" si="1"/>
        <v>0.45338387173419747</v>
      </c>
      <c r="W7" s="100">
        <f>(K7-J7)/J7</f>
        <v>5.2080529745046171E-2</v>
      </c>
      <c r="X7" s="99">
        <f>(U7-T7)*100</f>
        <v>1.2237380157186228</v>
      </c>
    </row>
    <row r="8" spans="1:24" ht="20.100000000000001" customHeight="1" x14ac:dyDescent="0.25">
      <c r="A8" s="23"/>
      <c r="B8" t="s">
        <v>10</v>
      </c>
      <c r="C8" s="9">
        <v>18625525</v>
      </c>
      <c r="D8" s="34">
        <v>19983662</v>
      </c>
      <c r="E8" s="34">
        <v>20334191</v>
      </c>
      <c r="F8" s="34">
        <v>21469566</v>
      </c>
      <c r="G8" s="34">
        <v>19900394</v>
      </c>
      <c r="H8" s="34">
        <v>20394126</v>
      </c>
      <c r="I8" s="34">
        <v>21566848.732000012</v>
      </c>
      <c r="J8" s="280">
        <v>20881804.085999995</v>
      </c>
      <c r="K8" s="156">
        <v>20732400.497999981</v>
      </c>
      <c r="M8" s="94">
        <f t="shared" ref="M8:M20" si="2">C8/$C$7</f>
        <v>0.16972846980551387</v>
      </c>
      <c r="N8" s="17">
        <f t="shared" ref="N8:N20" si="3">D8/$D$7</f>
        <v>0.17784797322324608</v>
      </c>
      <c r="O8" s="17">
        <f t="shared" ref="O8:O20" si="4">E8/$E$7</f>
        <v>0.17665948104128135</v>
      </c>
      <c r="P8" s="36">
        <f t="shared" ref="P8:P20" si="5">F8/$F$7</f>
        <v>0.17230649587352914</v>
      </c>
      <c r="Q8" s="36">
        <f t="shared" ref="Q8:Q20" si="6">G8/$G$7</f>
        <v>0.17704576152653625</v>
      </c>
      <c r="R8" s="36">
        <f t="shared" ref="R8:R20" si="7">H8/$H$7</f>
        <v>0.17328196252462968</v>
      </c>
      <c r="S8" s="36">
        <f t="shared" ref="S8:S20" si="8">I8/$I$7</f>
        <v>0.17272416767338261</v>
      </c>
      <c r="T8" s="17">
        <f t="shared" ref="T8:T20" si="9">J8/$J$7</f>
        <v>0.16840163556468388</v>
      </c>
      <c r="U8" s="76">
        <f t="shared" ref="U8:U20" si="10">K8/$K$7</f>
        <v>0.15892012376054807</v>
      </c>
      <c r="W8" s="101">
        <f t="shared" ref="W8:W23" si="11">(K8-J8)/J8</f>
        <v>-7.154726066038548E-3</v>
      </c>
      <c r="X8" s="102">
        <f t="shared" ref="X8:X23" si="12">(U8-T8)*100</f>
        <v>-0.94815118041358115</v>
      </c>
    </row>
    <row r="9" spans="1:24" ht="20.100000000000001" customHeight="1" x14ac:dyDescent="0.25">
      <c r="A9" s="23"/>
      <c r="B9" t="s">
        <v>17</v>
      </c>
      <c r="C9" s="9">
        <v>539211</v>
      </c>
      <c r="D9" s="34">
        <v>687664</v>
      </c>
      <c r="E9" s="34">
        <v>429621</v>
      </c>
      <c r="F9" s="34">
        <v>392807</v>
      </c>
      <c r="G9" s="34">
        <v>275614</v>
      </c>
      <c r="H9" s="34">
        <v>297993</v>
      </c>
      <c r="I9" s="34">
        <v>386610.79600000015</v>
      </c>
      <c r="J9" s="10">
        <v>386419.54099999979</v>
      </c>
      <c r="K9" s="156">
        <v>371316.71000000008</v>
      </c>
      <c r="M9" s="94">
        <f t="shared" si="2"/>
        <v>4.9136578932567508E-3</v>
      </c>
      <c r="N9" s="17">
        <f t="shared" si="3"/>
        <v>6.1199818460995941E-3</v>
      </c>
      <c r="O9" s="17">
        <f t="shared" si="4"/>
        <v>3.7324633620504665E-3</v>
      </c>
      <c r="P9" s="36">
        <f t="shared" si="5"/>
        <v>3.1525182076150658E-3</v>
      </c>
      <c r="Q9" s="36">
        <f t="shared" si="6"/>
        <v>2.4520263527131555E-3</v>
      </c>
      <c r="R9" s="36">
        <f t="shared" si="7"/>
        <v>2.5319453188924093E-3</v>
      </c>
      <c r="S9" s="36">
        <f t="shared" si="8"/>
        <v>3.0962811851859891E-3</v>
      </c>
      <c r="T9" s="17">
        <f t="shared" si="9"/>
        <v>3.1162864305475601E-3</v>
      </c>
      <c r="U9" s="76">
        <f t="shared" si="10"/>
        <v>2.8462549482995039E-3</v>
      </c>
      <c r="W9" s="101">
        <f t="shared" si="11"/>
        <v>-3.9084024997586037E-2</v>
      </c>
      <c r="X9" s="102">
        <f t="shared" si="12"/>
        <v>-2.7003148224805616E-2</v>
      </c>
    </row>
    <row r="10" spans="1:24" ht="20.100000000000001" customHeight="1" x14ac:dyDescent="0.25">
      <c r="A10" s="23"/>
      <c r="B10" t="s">
        <v>14</v>
      </c>
      <c r="C10" s="9">
        <v>11753648</v>
      </c>
      <c r="D10" s="34">
        <v>13623943</v>
      </c>
      <c r="E10" s="34">
        <v>13143932</v>
      </c>
      <c r="F10" s="34">
        <v>12901981</v>
      </c>
      <c r="G10" s="34">
        <v>12362376</v>
      </c>
      <c r="H10" s="34">
        <v>14026050</v>
      </c>
      <c r="I10" s="34">
        <v>16122434.652999995</v>
      </c>
      <c r="J10" s="10">
        <v>16685398.074999994</v>
      </c>
      <c r="K10" s="156">
        <v>19260641.721999999</v>
      </c>
      <c r="M10" s="94">
        <f t="shared" si="2"/>
        <v>0.10710724608689627</v>
      </c>
      <c r="N10" s="17">
        <f t="shared" si="3"/>
        <v>0.12124858045832795</v>
      </c>
      <c r="O10" s="17">
        <f t="shared" si="4"/>
        <v>0.11419191478834301</v>
      </c>
      <c r="P10" s="36">
        <f t="shared" si="5"/>
        <v>0.1035463472310922</v>
      </c>
      <c r="Q10" s="36">
        <f t="shared" si="6"/>
        <v>0.10998306230506669</v>
      </c>
      <c r="R10" s="36">
        <f t="shared" si="7"/>
        <v>0.11917458342998284</v>
      </c>
      <c r="S10" s="36">
        <f t="shared" si="8"/>
        <v>0.12912104781335301</v>
      </c>
      <c r="T10" s="17">
        <f t="shared" si="9"/>
        <v>0.13455965367291528</v>
      </c>
      <c r="U10" s="76">
        <f t="shared" si="10"/>
        <v>0.14763864736565818</v>
      </c>
      <c r="W10" s="101">
        <f t="shared" si="11"/>
        <v>0.15434115718572727</v>
      </c>
      <c r="X10" s="102">
        <f t="shared" si="12"/>
        <v>1.3078993692742902</v>
      </c>
    </row>
    <row r="11" spans="1:24" ht="20.100000000000001" customHeight="1" x14ac:dyDescent="0.25">
      <c r="A11" s="23"/>
      <c r="B11" t="s">
        <v>8</v>
      </c>
      <c r="C11" s="9">
        <v>108515</v>
      </c>
      <c r="D11" s="34">
        <v>88963</v>
      </c>
      <c r="E11" s="34">
        <v>259060</v>
      </c>
      <c r="F11" s="34">
        <v>298131</v>
      </c>
      <c r="G11" s="34">
        <v>76415</v>
      </c>
      <c r="H11" s="34"/>
      <c r="I11" s="34"/>
      <c r="J11" s="10"/>
      <c r="K11" s="156"/>
      <c r="M11" s="94">
        <f t="shared" si="2"/>
        <v>9.8886259050122547E-4</v>
      </c>
      <c r="N11" s="17">
        <f t="shared" si="3"/>
        <v>7.9174123550826881E-4</v>
      </c>
      <c r="O11" s="17">
        <f t="shared" si="4"/>
        <v>2.2506626970580906E-3</v>
      </c>
      <c r="P11" s="36">
        <f t="shared" si="5"/>
        <v>2.3926849718932889E-3</v>
      </c>
      <c r="Q11" s="36">
        <f t="shared" si="6"/>
        <v>6.798333674725369E-4</v>
      </c>
      <c r="R11" s="36">
        <f t="shared" si="7"/>
        <v>0</v>
      </c>
      <c r="S11" s="36">
        <f t="shared" si="8"/>
        <v>0</v>
      </c>
      <c r="T11" s="17">
        <f t="shared" si="9"/>
        <v>0</v>
      </c>
      <c r="U11" s="76">
        <f t="shared" si="10"/>
        <v>0</v>
      </c>
      <c r="W11" s="101"/>
      <c r="X11" s="102">
        <f t="shared" si="12"/>
        <v>0</v>
      </c>
    </row>
    <row r="12" spans="1:24" ht="20.100000000000001" customHeight="1" x14ac:dyDescent="0.25">
      <c r="A12" s="23"/>
      <c r="B12" t="s">
        <v>15</v>
      </c>
      <c r="C12" s="9">
        <v>33870</v>
      </c>
      <c r="D12" s="34">
        <v>27242</v>
      </c>
      <c r="E12" s="34">
        <v>23820</v>
      </c>
      <c r="F12" s="34">
        <v>29584</v>
      </c>
      <c r="G12" s="34">
        <v>54141</v>
      </c>
      <c r="H12" s="34">
        <v>32673</v>
      </c>
      <c r="I12" s="34">
        <v>35417.128999999994</v>
      </c>
      <c r="J12" s="10">
        <v>31669.913999999993</v>
      </c>
      <c r="K12" s="156">
        <v>18558.388999999996</v>
      </c>
      <c r="M12" s="94">
        <f t="shared" si="2"/>
        <v>3.0864650914874908E-4</v>
      </c>
      <c r="N12" s="17">
        <f t="shared" si="3"/>
        <v>2.4244477746609554E-4</v>
      </c>
      <c r="O12" s="17">
        <f t="shared" si="4"/>
        <v>2.0694350900920139E-4</v>
      </c>
      <c r="P12" s="36">
        <f t="shared" si="5"/>
        <v>2.374298285266915E-4</v>
      </c>
      <c r="Q12" s="36">
        <f t="shared" si="6"/>
        <v>4.8167059279370048E-4</v>
      </c>
      <c r="R12" s="36">
        <f t="shared" si="7"/>
        <v>2.7761138484518662E-4</v>
      </c>
      <c r="S12" s="36">
        <f t="shared" si="8"/>
        <v>2.8364802869086203E-4</v>
      </c>
      <c r="T12" s="17">
        <f t="shared" si="9"/>
        <v>2.5540251665173485E-4</v>
      </c>
      <c r="U12" s="76">
        <f t="shared" si="10"/>
        <v>1.4225566773904967E-4</v>
      </c>
      <c r="W12" s="101">
        <f t="shared" si="11"/>
        <v>-0.41400570269941372</v>
      </c>
      <c r="X12" s="102">
        <f t="shared" si="12"/>
        <v>-1.1314684891268519E-2</v>
      </c>
    </row>
    <row r="13" spans="1:24" ht="20.100000000000001" customHeight="1" x14ac:dyDescent="0.25">
      <c r="A13" s="23"/>
      <c r="B13" t="s">
        <v>13</v>
      </c>
      <c r="C13" s="9">
        <v>1062653</v>
      </c>
      <c r="D13" s="34">
        <v>762668</v>
      </c>
      <c r="E13" s="34">
        <v>1066136</v>
      </c>
      <c r="F13" s="34">
        <v>883932</v>
      </c>
      <c r="G13" s="34">
        <v>506675</v>
      </c>
      <c r="H13" s="34">
        <v>377044</v>
      </c>
      <c r="I13" s="34">
        <v>299635.37099999981</v>
      </c>
      <c r="J13" s="10">
        <v>409779.19099999993</v>
      </c>
      <c r="K13" s="156">
        <v>499741.40500000009</v>
      </c>
      <c r="M13" s="94">
        <f t="shared" si="2"/>
        <v>9.6836179181117709E-3</v>
      </c>
      <c r="N13" s="17">
        <f t="shared" si="3"/>
        <v>6.7874926048202104E-3</v>
      </c>
      <c r="O13" s="17">
        <f t="shared" si="4"/>
        <v>9.2623813988679232E-3</v>
      </c>
      <c r="P13" s="36">
        <f t="shared" si="5"/>
        <v>7.0940989450126914E-3</v>
      </c>
      <c r="Q13" s="36">
        <f t="shared" si="6"/>
        <v>4.5076826730896767E-3</v>
      </c>
      <c r="R13" s="36">
        <f t="shared" si="7"/>
        <v>3.2036148191953153E-3</v>
      </c>
      <c r="S13" s="36">
        <f t="shared" si="8"/>
        <v>2.399714056726762E-3</v>
      </c>
      <c r="T13" s="17">
        <f t="shared" si="9"/>
        <v>3.3046706932299197E-3</v>
      </c>
      <c r="U13" s="76">
        <f t="shared" si="10"/>
        <v>3.8306690987631458E-3</v>
      </c>
      <c r="W13" s="101">
        <f t="shared" si="11"/>
        <v>0.21953826835487156</v>
      </c>
      <c r="X13" s="102">
        <f t="shared" si="12"/>
        <v>5.2599840553322612E-2</v>
      </c>
    </row>
    <row r="14" spans="1:24" ht="20.100000000000001" customHeight="1" x14ac:dyDescent="0.25">
      <c r="A14" s="23"/>
      <c r="B14" t="s">
        <v>16</v>
      </c>
      <c r="C14" s="9">
        <v>6243657</v>
      </c>
      <c r="D14" s="34">
        <v>5984241</v>
      </c>
      <c r="E14" s="34">
        <v>6482985</v>
      </c>
      <c r="F14" s="34">
        <v>6587282</v>
      </c>
      <c r="G14" s="34">
        <v>5453007</v>
      </c>
      <c r="H14" s="34">
        <v>5386131</v>
      </c>
      <c r="I14" s="34">
        <v>6126794.7779999962</v>
      </c>
      <c r="J14" s="10">
        <v>5546591.6619999986</v>
      </c>
      <c r="K14" s="156">
        <v>5612439.9229999995</v>
      </c>
      <c r="M14" s="94">
        <f t="shared" si="2"/>
        <v>5.6896455192564255E-2</v>
      </c>
      <c r="N14" s="17">
        <f t="shared" si="3"/>
        <v>5.3257762923004374E-2</v>
      </c>
      <c r="O14" s="17">
        <f t="shared" si="4"/>
        <v>5.6322907840219039E-2</v>
      </c>
      <c r="P14" s="36">
        <f t="shared" si="5"/>
        <v>5.2866996880643641E-2</v>
      </c>
      <c r="Q14" s="36">
        <f t="shared" si="6"/>
        <v>4.8513199131863062E-2</v>
      </c>
      <c r="R14" s="36">
        <f t="shared" si="7"/>
        <v>4.5764125910310954E-2</v>
      </c>
      <c r="S14" s="36">
        <f t="shared" si="8"/>
        <v>4.9068157415389793E-2</v>
      </c>
      <c r="T14" s="17">
        <f t="shared" si="9"/>
        <v>4.4730575186100234E-2</v>
      </c>
      <c r="U14" s="76">
        <f t="shared" si="10"/>
        <v>4.3021050420468367E-2</v>
      </c>
      <c r="W14" s="101">
        <f t="shared" si="11"/>
        <v>1.1871842207374106E-2</v>
      </c>
      <c r="X14" s="102">
        <f t="shared" si="12"/>
        <v>-0.17095247656318674</v>
      </c>
    </row>
    <row r="15" spans="1:24" ht="20.100000000000001" customHeight="1" x14ac:dyDescent="0.25">
      <c r="A15" s="23"/>
      <c r="B15" t="s">
        <v>83</v>
      </c>
      <c r="C15" s="9">
        <v>372565</v>
      </c>
      <c r="D15" s="34">
        <v>415358</v>
      </c>
      <c r="E15" s="34">
        <v>770569</v>
      </c>
      <c r="F15" s="34">
        <v>903667</v>
      </c>
      <c r="G15" s="34">
        <v>850670</v>
      </c>
      <c r="H15" s="34">
        <v>1004265</v>
      </c>
      <c r="I15" s="34">
        <v>1217376.2410000002</v>
      </c>
      <c r="J15" s="10">
        <v>1357839.1099999996</v>
      </c>
      <c r="K15" s="156">
        <v>1443883.7710000009</v>
      </c>
      <c r="M15" s="94">
        <f t="shared" si="2"/>
        <v>3.3950660372306972E-3</v>
      </c>
      <c r="N15" s="17">
        <f t="shared" si="3"/>
        <v>3.6965486336819073E-3</v>
      </c>
      <c r="O15" s="17">
        <f t="shared" si="4"/>
        <v>6.6945530140097107E-3</v>
      </c>
      <c r="P15" s="36">
        <f t="shared" si="5"/>
        <v>7.2524844799631465E-3</v>
      </c>
      <c r="Q15" s="36">
        <f t="shared" si="6"/>
        <v>7.5680671426796176E-3</v>
      </c>
      <c r="R15" s="36">
        <f t="shared" si="7"/>
        <v>8.5328986441879015E-3</v>
      </c>
      <c r="S15" s="36">
        <f t="shared" si="8"/>
        <v>9.7496996703132499E-3</v>
      </c>
      <c r="T15" s="17">
        <f t="shared" si="9"/>
        <v>1.0950314734108586E-2</v>
      </c>
      <c r="U15" s="76">
        <f t="shared" si="10"/>
        <v>1.1067806046159622E-2</v>
      </c>
      <c r="W15" s="101">
        <f t="shared" si="11"/>
        <v>6.3368819152661807E-2</v>
      </c>
      <c r="X15" s="102">
        <f t="shared" si="12"/>
        <v>1.1749131205103687E-2</v>
      </c>
    </row>
    <row r="16" spans="1:24" ht="20.100000000000001" customHeight="1" x14ac:dyDescent="0.25">
      <c r="A16" s="23"/>
      <c r="B16" t="s">
        <v>9</v>
      </c>
      <c r="C16" s="9">
        <v>3895621</v>
      </c>
      <c r="D16" s="34">
        <v>4806982</v>
      </c>
      <c r="E16" s="34">
        <v>5482162</v>
      </c>
      <c r="F16" s="34">
        <v>5290110</v>
      </c>
      <c r="G16" s="34">
        <v>4612920</v>
      </c>
      <c r="H16" s="34">
        <v>5165606</v>
      </c>
      <c r="I16" s="34">
        <v>5586405.3529999964</v>
      </c>
      <c r="J16" s="10">
        <v>5095725.5679999972</v>
      </c>
      <c r="K16" s="156">
        <v>4891927.0439999979</v>
      </c>
      <c r="M16" s="94">
        <f t="shared" si="2"/>
        <v>3.5499551893019163E-2</v>
      </c>
      <c r="N16" s="17">
        <f t="shared" si="3"/>
        <v>4.2780547730472317E-2</v>
      </c>
      <c r="O16" s="17">
        <f t="shared" si="4"/>
        <v>4.7627953032615515E-2</v>
      </c>
      <c r="P16" s="36">
        <f t="shared" si="5"/>
        <v>4.2456392312984585E-2</v>
      </c>
      <c r="Q16" s="36">
        <f t="shared" si="6"/>
        <v>4.1039284662453906E-2</v>
      </c>
      <c r="R16" s="36">
        <f t="shared" si="7"/>
        <v>4.3890399878327824E-2</v>
      </c>
      <c r="S16" s="36">
        <f t="shared" si="8"/>
        <v>4.4740296872920686E-2</v>
      </c>
      <c r="T16" s="17">
        <f t="shared" si="9"/>
        <v>4.1094558521181664E-2</v>
      </c>
      <c r="U16" s="76">
        <f t="shared" si="10"/>
        <v>3.7498101164650403E-2</v>
      </c>
      <c r="W16" s="101">
        <f t="shared" si="11"/>
        <v>-3.999401484251975E-2</v>
      </c>
      <c r="X16" s="102">
        <f t="shared" si="12"/>
        <v>-0.35964573565312602</v>
      </c>
    </row>
    <row r="17" spans="1:25" ht="20.25" customHeight="1" x14ac:dyDescent="0.25">
      <c r="A17" s="23"/>
      <c r="B17" t="s">
        <v>12</v>
      </c>
      <c r="C17" s="9">
        <v>4845416</v>
      </c>
      <c r="D17" s="34">
        <v>5201550</v>
      </c>
      <c r="E17" s="34">
        <v>5167240</v>
      </c>
      <c r="F17" s="34">
        <v>10234145</v>
      </c>
      <c r="G17" s="34">
        <v>9021185</v>
      </c>
      <c r="H17" s="34">
        <v>8873262</v>
      </c>
      <c r="I17" s="34">
        <v>9389189.1330000106</v>
      </c>
      <c r="J17" s="10">
        <v>8190924.4990000064</v>
      </c>
      <c r="K17" s="156">
        <v>7836178.1020000018</v>
      </c>
      <c r="M17" s="94">
        <f t="shared" si="2"/>
        <v>4.4154730846575001E-2</v>
      </c>
      <c r="N17" s="17">
        <f t="shared" si="3"/>
        <v>4.6292072249789637E-2</v>
      </c>
      <c r="O17" s="17">
        <f t="shared" si="4"/>
        <v>4.4891972186931396E-2</v>
      </c>
      <c r="P17" s="36">
        <f t="shared" si="5"/>
        <v>8.213531951282102E-2</v>
      </c>
      <c r="Q17" s="36">
        <f t="shared" si="6"/>
        <v>8.0257836513024122E-2</v>
      </c>
      <c r="R17" s="36">
        <f t="shared" si="7"/>
        <v>7.5393093744503717E-2</v>
      </c>
      <c r="S17" s="36">
        <f t="shared" si="8"/>
        <v>7.519595923715662E-2</v>
      </c>
      <c r="T17" s="17">
        <f t="shared" si="9"/>
        <v>6.6055838697539643E-2</v>
      </c>
      <c r="U17" s="76">
        <f t="shared" si="10"/>
        <v>6.0066676499890656E-2</v>
      </c>
      <c r="W17" s="101">
        <f t="shared" si="11"/>
        <v>-4.3309689528125174E-2</v>
      </c>
      <c r="X17" s="102">
        <f t="shared" si="12"/>
        <v>-0.59891621976489873</v>
      </c>
    </row>
    <row r="18" spans="1:25" ht="20.100000000000001" customHeight="1" x14ac:dyDescent="0.25">
      <c r="A18" s="23"/>
      <c r="B18" t="s">
        <v>11</v>
      </c>
      <c r="C18" s="9">
        <v>14042265</v>
      </c>
      <c r="D18" s="34">
        <v>14810295</v>
      </c>
      <c r="E18" s="34">
        <v>17624800</v>
      </c>
      <c r="F18" s="34">
        <v>20081558</v>
      </c>
      <c r="G18" s="34">
        <v>20462250</v>
      </c>
      <c r="H18" s="34">
        <v>21788993</v>
      </c>
      <c r="I18" s="34">
        <v>21703759.150999978</v>
      </c>
      <c r="J18" s="10">
        <v>21867622.024999995</v>
      </c>
      <c r="K18" s="156">
        <v>21624321.550999995</v>
      </c>
      <c r="M18" s="94">
        <f t="shared" si="2"/>
        <v>0.12796268298764862</v>
      </c>
      <c r="N18" s="17">
        <f t="shared" si="3"/>
        <v>0.13180672033926391</v>
      </c>
      <c r="O18" s="17">
        <f t="shared" si="4"/>
        <v>0.15312082105732044</v>
      </c>
      <c r="P18" s="36">
        <f t="shared" si="5"/>
        <v>0.16116687643620908</v>
      </c>
      <c r="Q18" s="36">
        <f t="shared" si="6"/>
        <v>0.1820443672520437</v>
      </c>
      <c r="R18" s="36">
        <f t="shared" si="7"/>
        <v>0.18513367370954847</v>
      </c>
      <c r="S18" s="36">
        <f t="shared" si="8"/>
        <v>0.17382065323144635</v>
      </c>
      <c r="T18" s="17">
        <f t="shared" si="9"/>
        <v>0.17635177974824642</v>
      </c>
      <c r="U18" s="76">
        <f t="shared" si="10"/>
        <v>0.16575696854082686</v>
      </c>
      <c r="W18" s="101">
        <f t="shared" si="11"/>
        <v>-1.1126059967647511E-2</v>
      </c>
      <c r="X18" s="102">
        <f t="shared" si="12"/>
        <v>-1.0594811207419563</v>
      </c>
    </row>
    <row r="19" spans="1:25" ht="20.100000000000001" customHeight="1" x14ac:dyDescent="0.25">
      <c r="A19" s="23"/>
      <c r="B19" t="s">
        <v>6</v>
      </c>
      <c r="C19" s="9">
        <v>47928070</v>
      </c>
      <c r="D19" s="34">
        <v>45576684</v>
      </c>
      <c r="E19" s="34">
        <v>43835850</v>
      </c>
      <c r="F19" s="34">
        <v>45113271</v>
      </c>
      <c r="G19" s="34">
        <v>38603495</v>
      </c>
      <c r="H19" s="34">
        <v>40125383</v>
      </c>
      <c r="I19" s="34">
        <v>42108532.957999974</v>
      </c>
      <c r="J19" s="10">
        <v>43206261.149000034</v>
      </c>
      <c r="K19" s="156">
        <v>47753772.534999937</v>
      </c>
      <c r="M19" s="94">
        <f t="shared" si="2"/>
        <v>0.43675321806131939</v>
      </c>
      <c r="N19" s="17">
        <f t="shared" si="3"/>
        <v>0.40561739262985674</v>
      </c>
      <c r="O19" s="17">
        <f t="shared" si="4"/>
        <v>0.38083730560037787</v>
      </c>
      <c r="P19" s="36">
        <f t="shared" si="5"/>
        <v>0.36206179684316403</v>
      </c>
      <c r="Q19" s="36">
        <f t="shared" si="6"/>
        <v>0.34343969118706069</v>
      </c>
      <c r="R19" s="36">
        <f t="shared" si="7"/>
        <v>0.34093175227476841</v>
      </c>
      <c r="S19" s="36">
        <f t="shared" si="8"/>
        <v>0.33723801736162434</v>
      </c>
      <c r="T19" s="17">
        <f t="shared" si="9"/>
        <v>0.34843756862006908</v>
      </c>
      <c r="U19" s="76">
        <f t="shared" si="10"/>
        <v>0.36604711750708036</v>
      </c>
      <c r="W19" s="101">
        <f t="shared" si="11"/>
        <v>0.1052512127887546</v>
      </c>
      <c r="X19" s="102">
        <f t="shared" si="12"/>
        <v>1.7609548887011273</v>
      </c>
    </row>
    <row r="20" spans="1:25" ht="20.100000000000001" customHeight="1" thickBot="1" x14ac:dyDescent="0.3">
      <c r="A20" s="23"/>
      <c r="B20" t="s">
        <v>7</v>
      </c>
      <c r="C20" s="31">
        <v>286172</v>
      </c>
      <c r="D20" s="42">
        <v>394480</v>
      </c>
      <c r="E20" s="42">
        <v>483510</v>
      </c>
      <c r="F20" s="34">
        <v>414991</v>
      </c>
      <c r="G20" s="34">
        <v>223402</v>
      </c>
      <c r="H20" s="34">
        <v>221774</v>
      </c>
      <c r="I20" s="34">
        <v>319943.50500000012</v>
      </c>
      <c r="J20" s="10">
        <v>339972.7570000001</v>
      </c>
      <c r="K20" s="156">
        <v>412812.00999999972</v>
      </c>
      <c r="M20" s="94">
        <f t="shared" si="2"/>
        <v>2.6077941782142256E-3</v>
      </c>
      <c r="N20" s="17">
        <f t="shared" si="3"/>
        <v>3.5107413484628653E-3</v>
      </c>
      <c r="O20" s="17">
        <f t="shared" si="4"/>
        <v>4.2006404719159935E-3</v>
      </c>
      <c r="P20" s="36">
        <f t="shared" si="5"/>
        <v>3.3305584765454376E-3</v>
      </c>
      <c r="Q20" s="36">
        <f t="shared" si="6"/>
        <v>1.987517293202901E-3</v>
      </c>
      <c r="R20" s="36">
        <f t="shared" si="7"/>
        <v>1.8843383608072846E-3</v>
      </c>
      <c r="S20" s="36">
        <f t="shared" si="8"/>
        <v>2.5623574538098503E-3</v>
      </c>
      <c r="T20" s="17">
        <f t="shared" si="9"/>
        <v>2.7417156147259746E-3</v>
      </c>
      <c r="U20" s="76">
        <f t="shared" si="10"/>
        <v>3.1643289799157255E-3</v>
      </c>
      <c r="W20" s="103">
        <f t="shared" si="11"/>
        <v>0.21425026417631338</v>
      </c>
      <c r="X20" s="104">
        <f t="shared" si="12"/>
        <v>4.2261336518975089E-2</v>
      </c>
    </row>
    <row r="21" spans="1:25" ht="20.100000000000001" customHeight="1" thickBot="1" x14ac:dyDescent="0.3">
      <c r="A21" s="5" t="s">
        <v>45</v>
      </c>
      <c r="B21" s="6"/>
      <c r="C21" s="12">
        <f t="shared" ref="C21:I21" si="13">C22+C23</f>
        <v>147163289</v>
      </c>
      <c r="D21" s="35">
        <f t="shared" si="13"/>
        <v>155031652</v>
      </c>
      <c r="E21" s="35">
        <f t="shared" si="13"/>
        <v>148990336</v>
      </c>
      <c r="F21" s="35">
        <f t="shared" si="13"/>
        <v>153690292</v>
      </c>
      <c r="G21" s="35">
        <f t="shared" si="13"/>
        <v>139488448</v>
      </c>
      <c r="H21" s="35">
        <f t="shared" si="13"/>
        <v>137236262</v>
      </c>
      <c r="I21" s="35">
        <f t="shared" si="13"/>
        <v>156407472.72500014</v>
      </c>
      <c r="J21" s="13">
        <f t="shared" ref="J21" si="14">J22+J23</f>
        <v>157085776.72500035</v>
      </c>
      <c r="K21" s="155">
        <f>K22+K23</f>
        <v>157284914.26700002</v>
      </c>
      <c r="M21" s="19">
        <f t="shared" ref="M21:U21" si="15">C21/C24</f>
        <v>0.57284163392191756</v>
      </c>
      <c r="N21" s="20">
        <f t="shared" si="15"/>
        <v>0.57978432417516979</v>
      </c>
      <c r="O21" s="20">
        <f t="shared" si="15"/>
        <v>0.56415600656935261</v>
      </c>
      <c r="P21" s="20">
        <f t="shared" si="15"/>
        <v>0.55226405788291266</v>
      </c>
      <c r="Q21" s="234">
        <f t="shared" si="15"/>
        <v>0.55376513027508345</v>
      </c>
      <c r="R21" s="234">
        <f t="shared" si="15"/>
        <v>0.53833012116499857</v>
      </c>
      <c r="S21" s="234">
        <f t="shared" si="15"/>
        <v>0.55607508401722683</v>
      </c>
      <c r="T21" s="20">
        <f t="shared" si="15"/>
        <v>0.55885350842298864</v>
      </c>
      <c r="U21" s="215">
        <f t="shared" si="15"/>
        <v>0.54661612826580264</v>
      </c>
      <c r="W21" s="100">
        <f t="shared" si="11"/>
        <v>1.2676993815187022E-3</v>
      </c>
      <c r="X21" s="99">
        <f t="shared" si="12"/>
        <v>-1.2237380157186006</v>
      </c>
    </row>
    <row r="22" spans="1:25" ht="20.100000000000001" customHeight="1" x14ac:dyDescent="0.25">
      <c r="A22" s="23"/>
      <c r="B22" t="s">
        <v>4</v>
      </c>
      <c r="C22" s="9">
        <v>3046159</v>
      </c>
      <c r="D22" s="34">
        <v>3186089</v>
      </c>
      <c r="E22" s="34">
        <v>4597781</v>
      </c>
      <c r="F22" s="34">
        <v>8165902</v>
      </c>
      <c r="G22" s="34">
        <v>8285202</v>
      </c>
      <c r="H22" s="34">
        <v>9395190</v>
      </c>
      <c r="I22" s="34">
        <v>10730085.666000001</v>
      </c>
      <c r="J22" s="10">
        <v>11642639.954999996</v>
      </c>
      <c r="K22" s="156">
        <v>12362370.479999999</v>
      </c>
      <c r="M22" s="94">
        <f t="shared" ref="M22:U22" si="16">C22/C21</f>
        <v>2.0699177224830848E-2</v>
      </c>
      <c r="N22" s="36">
        <f t="shared" si="16"/>
        <v>2.0551216212286765E-2</v>
      </c>
      <c r="O22" s="36">
        <f t="shared" si="16"/>
        <v>3.085959212817669E-2</v>
      </c>
      <c r="P22" s="36">
        <f t="shared" si="16"/>
        <v>5.3132191329300096E-2</v>
      </c>
      <c r="Q22" s="36">
        <f t="shared" si="16"/>
        <v>5.9397047703907351E-2</v>
      </c>
      <c r="R22" s="36">
        <f t="shared" si="16"/>
        <v>6.8459967235190364E-2</v>
      </c>
      <c r="S22" s="36">
        <f t="shared" si="16"/>
        <v>6.8603408002544275E-2</v>
      </c>
      <c r="T22" s="17">
        <f t="shared" si="16"/>
        <v>7.4116448972856366E-2</v>
      </c>
      <c r="U22" s="76">
        <f t="shared" si="16"/>
        <v>7.8598577222823651E-2</v>
      </c>
      <c r="W22" s="101">
        <f t="shared" si="11"/>
        <v>6.1818498878418893E-2</v>
      </c>
      <c r="X22" s="102">
        <f t="shared" si="12"/>
        <v>0.44821282499672849</v>
      </c>
    </row>
    <row r="23" spans="1:25" ht="20.100000000000001" customHeight="1" thickBot="1" x14ac:dyDescent="0.3">
      <c r="A23" s="23"/>
      <c r="B23" t="s">
        <v>3</v>
      </c>
      <c r="C23" s="31">
        <v>144117130</v>
      </c>
      <c r="D23" s="34">
        <v>151845563</v>
      </c>
      <c r="E23" s="34">
        <v>144392555</v>
      </c>
      <c r="F23" s="34">
        <v>145524390</v>
      </c>
      <c r="G23" s="34">
        <v>131203246</v>
      </c>
      <c r="H23" s="34">
        <v>127841072</v>
      </c>
      <c r="I23" s="34">
        <v>145677387.05900013</v>
      </c>
      <c r="J23" s="32">
        <v>145443136.77000037</v>
      </c>
      <c r="K23" s="156">
        <v>144922543.78700003</v>
      </c>
      <c r="M23" s="94">
        <f>C23/C21</f>
        <v>0.97930082277516917</v>
      </c>
      <c r="N23" s="36">
        <f>D23/D21</f>
        <v>0.97944878378771327</v>
      </c>
      <c r="O23" s="36">
        <f>E23/E21</f>
        <v>0.96914040787182332</v>
      </c>
      <c r="P23" s="36">
        <f>F23/F21</f>
        <v>0.94686780867069986</v>
      </c>
      <c r="Q23" s="36">
        <f>F23/F21</f>
        <v>0.94686780867069986</v>
      </c>
      <c r="R23" s="36">
        <f>H23/H21</f>
        <v>0.93154003276480968</v>
      </c>
      <c r="S23" s="36">
        <f>I23/I21</f>
        <v>0.93139659199745573</v>
      </c>
      <c r="T23" s="78">
        <f>J23/J21</f>
        <v>0.9258835510271437</v>
      </c>
      <c r="U23" s="217">
        <f>K23/K21</f>
        <v>0.9214014227771764</v>
      </c>
      <c r="W23" s="103">
        <f t="shared" si="11"/>
        <v>-3.5793575039817036E-3</v>
      </c>
      <c r="X23" s="104">
        <f t="shared" si="12"/>
        <v>-0.44821282499672987</v>
      </c>
    </row>
    <row r="24" spans="1:25" ht="20.100000000000001" customHeight="1" thickBot="1" x14ac:dyDescent="0.3">
      <c r="A24" s="72" t="s">
        <v>5</v>
      </c>
      <c r="B24" s="98"/>
      <c r="C24" s="81">
        <f t="shared" ref="C24:I24" si="17">C7+C21</f>
        <v>256900477</v>
      </c>
      <c r="D24" s="82">
        <f t="shared" si="17"/>
        <v>267395384</v>
      </c>
      <c r="E24" s="82">
        <f t="shared" si="17"/>
        <v>264094212</v>
      </c>
      <c r="F24" s="82">
        <f t="shared" si="17"/>
        <v>278291317</v>
      </c>
      <c r="G24" s="82">
        <f t="shared" si="17"/>
        <v>251890992</v>
      </c>
      <c r="H24" s="82">
        <f t="shared" si="17"/>
        <v>254929562</v>
      </c>
      <c r="I24" s="82">
        <f t="shared" si="17"/>
        <v>281270420.5250001</v>
      </c>
      <c r="J24" s="82">
        <f t="shared" ref="J24" si="18">J7+J21</f>
        <v>281085784.3020004</v>
      </c>
      <c r="K24" s="163">
        <f>K7+K21</f>
        <v>287742907.92699993</v>
      </c>
      <c r="M24" s="87">
        <f>M7+M21</f>
        <v>1</v>
      </c>
      <c r="N24" s="83">
        <f>N7+N21</f>
        <v>1</v>
      </c>
      <c r="O24" s="83">
        <f>O7+O21</f>
        <v>1</v>
      </c>
      <c r="P24" s="83">
        <f t="shared" ref="P24:S24" si="19">P7+P21</f>
        <v>1</v>
      </c>
      <c r="Q24" s="83">
        <f t="shared" si="19"/>
        <v>1</v>
      </c>
      <c r="R24" s="83">
        <f t="shared" si="19"/>
        <v>1</v>
      </c>
      <c r="S24" s="83">
        <f t="shared" si="19"/>
        <v>1</v>
      </c>
      <c r="T24" s="378">
        <f t="shared" ref="T24:U24" si="20">T7+T21</f>
        <v>0.99999999999999989</v>
      </c>
      <c r="U24" s="171">
        <f t="shared" si="20"/>
        <v>1</v>
      </c>
      <c r="W24" s="91">
        <f t="shared" ref="W24" si="21">(K24-J24)/J24</f>
        <v>2.3683601223486513E-2</v>
      </c>
      <c r="X24" s="151">
        <f t="shared" ref="X24" si="22">(U24-T24)*100</f>
        <v>1.1102230246251565E-14</v>
      </c>
      <c r="Y24" s="165"/>
    </row>
    <row r="25" spans="1:25" x14ac:dyDescent="0.25">
      <c r="K25" s="235"/>
    </row>
    <row r="26" spans="1:25" x14ac:dyDescent="0.25">
      <c r="K26" s="235"/>
    </row>
    <row r="27" spans="1:25" x14ac:dyDescent="0.25">
      <c r="A27" s="1" t="s">
        <v>22</v>
      </c>
      <c r="K27" s="235"/>
      <c r="M27" s="1" t="s">
        <v>24</v>
      </c>
      <c r="W27" s="1" t="str">
        <f>W3</f>
        <v>VARIAÇÃO (JAN-DEZ)</v>
      </c>
    </row>
    <row r="28" spans="1:25" ht="15" customHeight="1" thickBot="1" x14ac:dyDescent="0.3">
      <c r="K28" s="235"/>
    </row>
    <row r="29" spans="1:25" ht="24" customHeight="1" x14ac:dyDescent="0.25">
      <c r="A29" s="420" t="s">
        <v>28</v>
      </c>
      <c r="B29" s="450"/>
      <c r="C29" s="422">
        <v>2016</v>
      </c>
      <c r="D29" s="424">
        <v>2017</v>
      </c>
      <c r="E29" s="424">
        <v>2018</v>
      </c>
      <c r="F29" s="426">
        <v>2019</v>
      </c>
      <c r="G29" s="426">
        <v>2020</v>
      </c>
      <c r="H29" s="424">
        <v>2021</v>
      </c>
      <c r="I29" s="424">
        <v>2022</v>
      </c>
      <c r="J29" s="454">
        <v>2023</v>
      </c>
      <c r="K29" s="440">
        <v>2024</v>
      </c>
      <c r="M29" s="436">
        <v>2016</v>
      </c>
      <c r="N29" s="424">
        <v>2017</v>
      </c>
      <c r="O29" s="424">
        <v>2018</v>
      </c>
      <c r="P29" s="424">
        <v>2019</v>
      </c>
      <c r="Q29" s="424">
        <v>2020</v>
      </c>
      <c r="R29" s="424">
        <v>2021</v>
      </c>
      <c r="S29" s="424">
        <v>2022</v>
      </c>
      <c r="T29" s="424">
        <v>2023</v>
      </c>
      <c r="U29" s="457">
        <v>2024</v>
      </c>
      <c r="W29" s="442" t="s">
        <v>86</v>
      </c>
      <c r="X29" s="443"/>
    </row>
    <row r="30" spans="1:25" ht="20.25" customHeight="1" thickBot="1" x14ac:dyDescent="0.3">
      <c r="A30" s="451"/>
      <c r="B30" s="452"/>
      <c r="C30" s="453"/>
      <c r="D30" s="444"/>
      <c r="E30" s="444"/>
      <c r="F30" s="449"/>
      <c r="G30" s="449"/>
      <c r="H30" s="425"/>
      <c r="I30" s="425"/>
      <c r="J30" s="455"/>
      <c r="K30" s="441"/>
      <c r="M30" s="456"/>
      <c r="N30" s="444"/>
      <c r="O30" s="444"/>
      <c r="P30" s="444"/>
      <c r="Q30" s="444"/>
      <c r="R30" s="444"/>
      <c r="S30" s="444"/>
      <c r="T30" s="444"/>
      <c r="U30" s="458"/>
      <c r="W30" s="89" t="s">
        <v>1</v>
      </c>
      <c r="X30" s="73" t="s">
        <v>37</v>
      </c>
    </row>
    <row r="31" spans="1:25" ht="20.100000000000001" customHeight="1" thickBot="1" x14ac:dyDescent="0.3">
      <c r="A31" s="3" t="s">
        <v>2</v>
      </c>
      <c r="B31" s="4"/>
      <c r="C31" s="7">
        <f t="shared" ref="C31:J31" si="23">SUM(C32:C44)</f>
        <v>522001241</v>
      </c>
      <c r="D31" s="8">
        <f t="shared" si="23"/>
        <v>577711455</v>
      </c>
      <c r="E31" s="8">
        <f t="shared" si="23"/>
        <v>623355917</v>
      </c>
      <c r="F31" s="8">
        <f t="shared" si="23"/>
        <v>683536290</v>
      </c>
      <c r="G31" s="8">
        <f t="shared" si="23"/>
        <v>539548771</v>
      </c>
      <c r="H31" s="8">
        <f t="shared" si="23"/>
        <v>579915366</v>
      </c>
      <c r="I31" s="8">
        <f t="shared" si="23"/>
        <v>712980898.08200014</v>
      </c>
      <c r="J31" s="108">
        <f t="shared" si="23"/>
        <v>754562221.04700029</v>
      </c>
      <c r="K31" s="170">
        <f t="shared" ref="K31" si="24">SUM(K32:K44)</f>
        <v>910266197.40700066</v>
      </c>
      <c r="M31" s="62">
        <f t="shared" ref="M31:U31" si="25">C31/C48</f>
        <v>0.61627549998513154</v>
      </c>
      <c r="N31" s="15">
        <f t="shared" si="25"/>
        <v>0.62152179077118219</v>
      </c>
      <c r="O31" s="15">
        <f t="shared" si="25"/>
        <v>0.63882028031149374</v>
      </c>
      <c r="P31" s="233">
        <f t="shared" si="25"/>
        <v>0.64975710426875311</v>
      </c>
      <c r="Q31" s="233">
        <f t="shared" si="25"/>
        <v>0.65932397151690492</v>
      </c>
      <c r="R31" s="233">
        <f t="shared" si="25"/>
        <v>0.68401263132974666</v>
      </c>
      <c r="S31" s="233">
        <f t="shared" si="25"/>
        <v>0.65210543366363005</v>
      </c>
      <c r="T31" s="15">
        <f t="shared" si="25"/>
        <v>0.65618219078273243</v>
      </c>
      <c r="U31" s="377">
        <f t="shared" si="25"/>
        <v>0.6793066337845286</v>
      </c>
      <c r="W31" s="100">
        <f>(K31-J31)/J31</f>
        <v>0.20635008222907286</v>
      </c>
      <c r="X31" s="99">
        <f>(U31-T31)*100</f>
        <v>2.3124443001796169</v>
      </c>
    </row>
    <row r="32" spans="1:25" ht="20.100000000000001" customHeight="1" x14ac:dyDescent="0.25">
      <c r="A32" s="23"/>
      <c r="B32" t="s">
        <v>10</v>
      </c>
      <c r="C32" s="9">
        <v>82481770</v>
      </c>
      <c r="D32" s="34">
        <v>93437664</v>
      </c>
      <c r="E32" s="34">
        <v>97313334</v>
      </c>
      <c r="F32" s="34">
        <v>104246485</v>
      </c>
      <c r="G32" s="34">
        <v>83487743</v>
      </c>
      <c r="H32" s="34">
        <v>86539830</v>
      </c>
      <c r="I32" s="280">
        <v>106881024.02599998</v>
      </c>
      <c r="J32" s="227">
        <v>114471196.49300008</v>
      </c>
      <c r="K32" s="156">
        <v>136768920.31500009</v>
      </c>
      <c r="M32" s="94">
        <f t="shared" ref="M32:M44" si="26">C32/$C$31</f>
        <v>0.15801067798610846</v>
      </c>
      <c r="N32" s="17">
        <f t="shared" ref="N32:N44" si="27">D32/$D$31</f>
        <v>0.16173759961190315</v>
      </c>
      <c r="O32" s="17">
        <f t="shared" ref="O32:O44" si="28">E32/$E$31</f>
        <v>0.15611199211573379</v>
      </c>
      <c r="P32" s="36">
        <f t="shared" ref="P32:P44" si="29">F32/$F$31</f>
        <v>0.15251053459063599</v>
      </c>
      <c r="Q32" s="36">
        <f t="shared" ref="Q32:Q44" si="30">G32/$G$31</f>
        <v>0.15473623050843721</v>
      </c>
      <c r="R32" s="36">
        <f t="shared" ref="R32:R44" si="31">H32/$H$31</f>
        <v>0.14922837895624927</v>
      </c>
      <c r="S32" s="36">
        <f t="shared" ref="S32:S44" si="32">I32/$I$31</f>
        <v>0.14990727565566217</v>
      </c>
      <c r="T32" s="17">
        <f t="shared" ref="T32:T44" si="33">J32/$J$31</f>
        <v>0.15170544363348118</v>
      </c>
      <c r="U32" s="76">
        <f t="shared" ref="U32:U44" si="34">K32/$K$31</f>
        <v>0.15025156454738436</v>
      </c>
      <c r="W32" s="101">
        <f t="shared" ref="W32:W47" si="35">(K32-J32)/J32</f>
        <v>0.19478894695892796</v>
      </c>
      <c r="X32" s="102">
        <f t="shared" ref="X32:X47" si="36">(U32-T32)*100</f>
        <v>-0.14538790860968154</v>
      </c>
    </row>
    <row r="33" spans="1:25" ht="20.100000000000001" customHeight="1" x14ac:dyDescent="0.25">
      <c r="A33" s="23"/>
      <c r="B33" t="s">
        <v>17</v>
      </c>
      <c r="C33" s="9">
        <v>2459083</v>
      </c>
      <c r="D33" s="34">
        <v>3643226</v>
      </c>
      <c r="E33" s="34">
        <v>2343015</v>
      </c>
      <c r="F33" s="34">
        <v>2552109</v>
      </c>
      <c r="G33" s="34">
        <v>1732037</v>
      </c>
      <c r="H33" s="34">
        <v>1838804</v>
      </c>
      <c r="I33" s="10">
        <v>2511941.0599999982</v>
      </c>
      <c r="J33" s="11">
        <v>2856367.6310000005</v>
      </c>
      <c r="K33" s="156">
        <v>3474786.6370000001</v>
      </c>
      <c r="M33" s="94">
        <f t="shared" si="26"/>
        <v>4.7108757735692813E-3</v>
      </c>
      <c r="N33" s="17">
        <f t="shared" si="27"/>
        <v>6.3063073589219379E-3</v>
      </c>
      <c r="O33" s="17">
        <f t="shared" si="28"/>
        <v>3.7587114136593655E-3</v>
      </c>
      <c r="P33" s="36">
        <f t="shared" si="29"/>
        <v>3.7336847177492213E-3</v>
      </c>
      <c r="Q33" s="36">
        <f t="shared" si="30"/>
        <v>3.210158363978555E-3</v>
      </c>
      <c r="R33" s="36">
        <f t="shared" si="31"/>
        <v>3.1708144115636348E-3</v>
      </c>
      <c r="S33" s="36">
        <f t="shared" si="32"/>
        <v>3.5231533786633075E-3</v>
      </c>
      <c r="T33" s="17">
        <f t="shared" si="33"/>
        <v>3.7854633472593144E-3</v>
      </c>
      <c r="U33" s="76">
        <f t="shared" si="34"/>
        <v>3.8173301907709358E-3</v>
      </c>
      <c r="W33" s="101">
        <f t="shared" si="35"/>
        <v>0.21650539632515514</v>
      </c>
      <c r="X33" s="102">
        <f t="shared" si="36"/>
        <v>3.1866843511621414E-3</v>
      </c>
    </row>
    <row r="34" spans="1:25" ht="20.100000000000001" customHeight="1" x14ac:dyDescent="0.25">
      <c r="A34" s="23"/>
      <c r="B34" t="s">
        <v>14</v>
      </c>
      <c r="C34" s="9">
        <v>83753679</v>
      </c>
      <c r="D34" s="34">
        <v>105319162</v>
      </c>
      <c r="E34" s="34">
        <v>111596848</v>
      </c>
      <c r="F34" s="34">
        <v>124035711</v>
      </c>
      <c r="G34" s="34">
        <v>101902062</v>
      </c>
      <c r="H34" s="34">
        <v>115458556</v>
      </c>
      <c r="I34" s="10">
        <v>150948649.66200003</v>
      </c>
      <c r="J34" s="11">
        <v>160179908.34299996</v>
      </c>
      <c r="K34" s="156">
        <v>203406265.29099992</v>
      </c>
      <c r="M34" s="94">
        <f t="shared" si="26"/>
        <v>0.16044727947303863</v>
      </c>
      <c r="N34" s="17">
        <f t="shared" si="27"/>
        <v>0.18230409158149721</v>
      </c>
      <c r="O34" s="17">
        <f t="shared" si="28"/>
        <v>0.17902589027642132</v>
      </c>
      <c r="P34" s="36">
        <f t="shared" si="29"/>
        <v>0.18146177871550903</v>
      </c>
      <c r="Q34" s="36">
        <f t="shared" si="30"/>
        <v>0.18886533984895315</v>
      </c>
      <c r="R34" s="36">
        <f t="shared" si="31"/>
        <v>0.19909552801882474</v>
      </c>
      <c r="S34" s="36">
        <f t="shared" si="32"/>
        <v>0.21171485809517351</v>
      </c>
      <c r="T34" s="17">
        <f t="shared" si="33"/>
        <v>0.21228190846970943</v>
      </c>
      <c r="U34" s="76">
        <f t="shared" si="34"/>
        <v>0.22345800148399048</v>
      </c>
      <c r="W34" s="101">
        <f t="shared" si="35"/>
        <v>0.26986129156371808</v>
      </c>
      <c r="X34" s="102">
        <f t="shared" si="36"/>
        <v>1.1176093014281046</v>
      </c>
    </row>
    <row r="35" spans="1:25" ht="20.100000000000001" customHeight="1" x14ac:dyDescent="0.25">
      <c r="A35" s="23"/>
      <c r="B35" t="s">
        <v>8</v>
      </c>
      <c r="C35" s="9">
        <v>379930</v>
      </c>
      <c r="D35" s="34">
        <v>237175</v>
      </c>
      <c r="E35" s="34">
        <v>674966</v>
      </c>
      <c r="F35" s="34">
        <v>662159</v>
      </c>
      <c r="G35" s="34">
        <v>179299</v>
      </c>
      <c r="H35" s="34"/>
      <c r="I35" s="10"/>
      <c r="J35" s="11"/>
      <c r="K35" s="156"/>
      <c r="M35" s="94">
        <f t="shared" si="26"/>
        <v>7.2783351869464235E-4</v>
      </c>
      <c r="N35" s="17">
        <f t="shared" si="27"/>
        <v>4.1054231822354985E-4</v>
      </c>
      <c r="O35" s="17">
        <f t="shared" si="28"/>
        <v>1.0827939249351828E-3</v>
      </c>
      <c r="P35" s="36">
        <f t="shared" si="29"/>
        <v>9.687254498221301E-4</v>
      </c>
      <c r="Q35" s="36">
        <f t="shared" si="30"/>
        <v>3.323128688954052E-4</v>
      </c>
      <c r="R35" s="36">
        <f t="shared" si="31"/>
        <v>0</v>
      </c>
      <c r="S35" s="36">
        <f t="shared" si="32"/>
        <v>0</v>
      </c>
      <c r="T35" s="17">
        <f t="shared" si="33"/>
        <v>0</v>
      </c>
      <c r="U35" s="76">
        <f t="shared" si="34"/>
        <v>0</v>
      </c>
      <c r="W35" s="101"/>
      <c r="X35" s="102">
        <f t="shared" si="36"/>
        <v>0</v>
      </c>
    </row>
    <row r="36" spans="1:25" ht="20.100000000000001" customHeight="1" x14ac:dyDescent="0.25">
      <c r="A36" s="23"/>
      <c r="B36" t="s">
        <v>15</v>
      </c>
      <c r="C36" s="9">
        <v>339653</v>
      </c>
      <c r="D36" s="34">
        <v>184063</v>
      </c>
      <c r="E36" s="34">
        <v>176558</v>
      </c>
      <c r="F36" s="34">
        <v>239017</v>
      </c>
      <c r="G36" s="34">
        <v>451176</v>
      </c>
      <c r="H36" s="34">
        <v>229205</v>
      </c>
      <c r="I36" s="10">
        <v>292415.41099999996</v>
      </c>
      <c r="J36" s="11">
        <v>297865.15300000005</v>
      </c>
      <c r="K36" s="156">
        <v>191385.43399999995</v>
      </c>
      <c r="M36" s="94">
        <f t="shared" si="26"/>
        <v>6.5067469830019042E-4</v>
      </c>
      <c r="N36" s="17">
        <f t="shared" si="27"/>
        <v>3.1860714965397389E-4</v>
      </c>
      <c r="O36" s="17">
        <f t="shared" si="28"/>
        <v>2.8323786649802506E-4</v>
      </c>
      <c r="P36" s="36">
        <f t="shared" si="29"/>
        <v>3.4967711809419806E-4</v>
      </c>
      <c r="Q36" s="36">
        <f t="shared" si="30"/>
        <v>8.3620985580930925E-4</v>
      </c>
      <c r="R36" s="36">
        <f t="shared" si="31"/>
        <v>3.952387079876066E-4</v>
      </c>
      <c r="S36" s="36">
        <f t="shared" si="32"/>
        <v>4.1013077880014843E-4</v>
      </c>
      <c r="T36" s="17">
        <f t="shared" si="33"/>
        <v>3.9475227448664777E-4</v>
      </c>
      <c r="U36" s="76">
        <f t="shared" si="34"/>
        <v>2.102521598024662E-4</v>
      </c>
      <c r="W36" s="101">
        <f t="shared" si="35"/>
        <v>-0.35747625369255626</v>
      </c>
      <c r="X36" s="102">
        <f t="shared" si="36"/>
        <v>-1.8450011468418157E-2</v>
      </c>
    </row>
    <row r="37" spans="1:25" ht="20.100000000000001" customHeight="1" x14ac:dyDescent="0.25">
      <c r="A37" s="23"/>
      <c r="B37" t="s">
        <v>13</v>
      </c>
      <c r="C37" s="9">
        <v>2716697</v>
      </c>
      <c r="D37" s="34">
        <v>2538731</v>
      </c>
      <c r="E37" s="34">
        <v>3441297</v>
      </c>
      <c r="F37" s="34">
        <v>3002154</v>
      </c>
      <c r="G37" s="34">
        <v>2009575</v>
      </c>
      <c r="H37" s="34">
        <v>2068469</v>
      </c>
      <c r="I37" s="10">
        <v>2355704.2949999999</v>
      </c>
      <c r="J37" s="11">
        <v>2755055.7619999987</v>
      </c>
      <c r="K37" s="156">
        <v>3946463.5430000015</v>
      </c>
      <c r="M37" s="94">
        <f t="shared" si="26"/>
        <v>5.2043880102576228E-3</v>
      </c>
      <c r="N37" s="17">
        <f t="shared" si="27"/>
        <v>4.3944619377505678E-3</v>
      </c>
      <c r="O37" s="17">
        <f t="shared" si="28"/>
        <v>5.5205973123056114E-3</v>
      </c>
      <c r="P37" s="36">
        <f t="shared" si="29"/>
        <v>4.39209160350506E-3</v>
      </c>
      <c r="Q37" s="36">
        <f t="shared" si="30"/>
        <v>3.7245474515222275E-3</v>
      </c>
      <c r="R37" s="36">
        <f t="shared" si="31"/>
        <v>3.5668463387466096E-3</v>
      </c>
      <c r="S37" s="36">
        <f t="shared" si="32"/>
        <v>3.3040216103083727E-3</v>
      </c>
      <c r="T37" s="17">
        <f t="shared" si="33"/>
        <v>3.651197588685521E-3</v>
      </c>
      <c r="U37" s="76">
        <f t="shared" si="34"/>
        <v>4.3355048822442963E-3</v>
      </c>
      <c r="W37" s="101">
        <f t="shared" si="35"/>
        <v>0.43244416226810417</v>
      </c>
      <c r="X37" s="102">
        <f t="shared" si="36"/>
        <v>6.8430729355877531E-2</v>
      </c>
    </row>
    <row r="38" spans="1:25" ht="20.100000000000001" customHeight="1" x14ac:dyDescent="0.25">
      <c r="A38" s="23"/>
      <c r="B38" t="s">
        <v>16</v>
      </c>
      <c r="C38" s="9">
        <v>33688126</v>
      </c>
      <c r="D38" s="34">
        <v>30997965</v>
      </c>
      <c r="E38" s="34">
        <v>30882257</v>
      </c>
      <c r="F38" s="34">
        <v>32577228</v>
      </c>
      <c r="G38" s="34">
        <v>24438871</v>
      </c>
      <c r="H38" s="34">
        <v>24208796</v>
      </c>
      <c r="I38" s="10">
        <v>34218274.285999998</v>
      </c>
      <c r="J38" s="11">
        <v>36132401.007000007</v>
      </c>
      <c r="K38" s="156">
        <v>42021063.37500003</v>
      </c>
      <c r="M38" s="94">
        <f t="shared" si="26"/>
        <v>6.4536486418046657E-2</v>
      </c>
      <c r="N38" s="17">
        <f t="shared" si="27"/>
        <v>5.3656483235216448E-2</v>
      </c>
      <c r="O38" s="17">
        <f t="shared" si="28"/>
        <v>4.9541932879414698E-2</v>
      </c>
      <c r="P38" s="36">
        <f t="shared" si="29"/>
        <v>4.7659836758630621E-2</v>
      </c>
      <c r="Q38" s="36">
        <f t="shared" si="30"/>
        <v>4.5295017454501811E-2</v>
      </c>
      <c r="R38" s="36">
        <f t="shared" si="31"/>
        <v>4.1745394965099096E-2</v>
      </c>
      <c r="S38" s="36">
        <f t="shared" si="32"/>
        <v>4.799325532851028E-2</v>
      </c>
      <c r="T38" s="17">
        <f t="shared" si="33"/>
        <v>4.788525054549396E-2</v>
      </c>
      <c r="U38" s="76">
        <f t="shared" si="34"/>
        <v>4.6163488762630017E-2</v>
      </c>
      <c r="W38" s="101">
        <f t="shared" si="35"/>
        <v>0.1629745658712024</v>
      </c>
      <c r="X38" s="102">
        <f t="shared" si="36"/>
        <v>-0.17217617828639425</v>
      </c>
    </row>
    <row r="39" spans="1:25" ht="20.100000000000001" customHeight="1" x14ac:dyDescent="0.25">
      <c r="A39" s="23"/>
      <c r="B39" t="s">
        <v>83</v>
      </c>
      <c r="C39" s="9">
        <v>1956143</v>
      </c>
      <c r="D39" s="34">
        <v>2271046</v>
      </c>
      <c r="E39" s="34">
        <v>3765263</v>
      </c>
      <c r="F39" s="34">
        <v>5572502</v>
      </c>
      <c r="G39" s="34">
        <v>5162818</v>
      </c>
      <c r="H39" s="34">
        <v>5179361</v>
      </c>
      <c r="I39" s="10">
        <v>6278210.2570000002</v>
      </c>
      <c r="J39" s="11">
        <v>7671330.0360000031</v>
      </c>
      <c r="K39" s="156">
        <v>11762123.248000009</v>
      </c>
      <c r="M39" s="94">
        <f t="shared" si="26"/>
        <v>3.7473914741133728E-3</v>
      </c>
      <c r="N39" s="17">
        <f t="shared" si="27"/>
        <v>3.9311077880565823E-3</v>
      </c>
      <c r="O39" s="17">
        <f t="shared" si="28"/>
        <v>6.0403100336657266E-3</v>
      </c>
      <c r="P39" s="36">
        <f t="shared" si="29"/>
        <v>8.1524596155677417E-3</v>
      </c>
      <c r="Q39" s="36">
        <f t="shared" si="30"/>
        <v>9.5687698267410189E-3</v>
      </c>
      <c r="R39" s="36">
        <f t="shared" si="31"/>
        <v>8.9312360107388494E-3</v>
      </c>
      <c r="S39" s="36">
        <f t="shared" si="32"/>
        <v>8.8055798884501685E-3</v>
      </c>
      <c r="T39" s="17">
        <f t="shared" si="33"/>
        <v>1.0166597030733361E-2</v>
      </c>
      <c r="U39" s="76">
        <f t="shared" si="34"/>
        <v>1.292163026761379E-2</v>
      </c>
      <c r="W39" s="101">
        <f t="shared" si="35"/>
        <v>0.53325736121412315</v>
      </c>
      <c r="X39" s="102">
        <f t="shared" si="36"/>
        <v>0.27550332368804287</v>
      </c>
    </row>
    <row r="40" spans="1:25" ht="20.100000000000001" customHeight="1" x14ac:dyDescent="0.25">
      <c r="A40" s="23"/>
      <c r="B40" t="s">
        <v>9</v>
      </c>
      <c r="C40" s="9">
        <v>16722680</v>
      </c>
      <c r="D40" s="34">
        <v>20816001</v>
      </c>
      <c r="E40" s="34">
        <v>25150475</v>
      </c>
      <c r="F40" s="34">
        <v>23465572</v>
      </c>
      <c r="G40" s="34">
        <v>18127837</v>
      </c>
      <c r="H40" s="34">
        <v>23301790</v>
      </c>
      <c r="I40" s="10">
        <v>30103823.049999986</v>
      </c>
      <c r="J40" s="11">
        <v>28043274.169000007</v>
      </c>
      <c r="K40" s="156">
        <v>28531926.001999985</v>
      </c>
      <c r="M40" s="94">
        <f t="shared" si="26"/>
        <v>3.2035709279089629E-2</v>
      </c>
      <c r="N40" s="17">
        <f t="shared" si="27"/>
        <v>3.6031830111452438E-2</v>
      </c>
      <c r="O40" s="17">
        <f t="shared" si="28"/>
        <v>4.0346893827591594E-2</v>
      </c>
      <c r="P40" s="36">
        <f t="shared" si="29"/>
        <v>3.432966521792135E-2</v>
      </c>
      <c r="Q40" s="36">
        <f t="shared" si="30"/>
        <v>3.3598143438269459E-2</v>
      </c>
      <c r="R40" s="36">
        <f t="shared" si="31"/>
        <v>4.0181363292242887E-2</v>
      </c>
      <c r="S40" s="36">
        <f t="shared" si="32"/>
        <v>4.2222481879925118E-2</v>
      </c>
      <c r="T40" s="17">
        <f t="shared" si="33"/>
        <v>3.7164959213155789E-2</v>
      </c>
      <c r="U40" s="76">
        <f t="shared" si="34"/>
        <v>3.1344595771299104E-2</v>
      </c>
      <c r="W40" s="101">
        <f t="shared" si="35"/>
        <v>1.7424920858212435E-2</v>
      </c>
      <c r="X40" s="102">
        <f t="shared" si="36"/>
        <v>-0.58203634418566852</v>
      </c>
    </row>
    <row r="41" spans="1:25" ht="20.100000000000001" customHeight="1" x14ac:dyDescent="0.25">
      <c r="A41" s="23"/>
      <c r="B41" t="s">
        <v>12</v>
      </c>
      <c r="C41" s="9">
        <v>18197563</v>
      </c>
      <c r="D41" s="34">
        <v>19595246</v>
      </c>
      <c r="E41" s="34">
        <v>19393201</v>
      </c>
      <c r="F41" s="34">
        <v>33026643</v>
      </c>
      <c r="G41" s="34">
        <v>27580400</v>
      </c>
      <c r="H41" s="34">
        <v>27639762</v>
      </c>
      <c r="I41" s="10">
        <v>34831699.83199998</v>
      </c>
      <c r="J41" s="11">
        <v>34009847.025999978</v>
      </c>
      <c r="K41" s="156">
        <v>36626436.226000004</v>
      </c>
      <c r="M41" s="94">
        <f t="shared" si="26"/>
        <v>3.4861148922057827E-2</v>
      </c>
      <c r="N41" s="17">
        <f t="shared" si="27"/>
        <v>3.3918742359020732E-2</v>
      </c>
      <c r="O41" s="17">
        <f t="shared" si="28"/>
        <v>3.1110960000721385E-2</v>
      </c>
      <c r="P41" s="36">
        <f t="shared" si="29"/>
        <v>4.8317321966914149E-2</v>
      </c>
      <c r="Q41" s="36">
        <f t="shared" si="30"/>
        <v>5.1117529095437417E-2</v>
      </c>
      <c r="R41" s="36">
        <f t="shared" si="31"/>
        <v>4.7661716899565651E-2</v>
      </c>
      <c r="S41" s="36">
        <f t="shared" si="32"/>
        <v>4.8853622762827481E-2</v>
      </c>
      <c r="T41" s="17">
        <f t="shared" si="33"/>
        <v>4.5072289703040364E-2</v>
      </c>
      <c r="U41" s="76">
        <f t="shared" si="34"/>
        <v>4.0237060686571333E-2</v>
      </c>
      <c r="W41" s="101">
        <f t="shared" si="35"/>
        <v>7.6936223735428313E-2</v>
      </c>
      <c r="X41" s="102">
        <f t="shared" si="36"/>
        <v>-0.48352290164690309</v>
      </c>
    </row>
    <row r="42" spans="1:25" ht="20.100000000000001" customHeight="1" x14ac:dyDescent="0.25">
      <c r="A42" s="23"/>
      <c r="B42" t="s">
        <v>11</v>
      </c>
      <c r="C42" s="9">
        <v>49142172</v>
      </c>
      <c r="D42" s="34">
        <v>53572253</v>
      </c>
      <c r="E42" s="34">
        <v>64496107</v>
      </c>
      <c r="F42" s="34">
        <v>76521569</v>
      </c>
      <c r="G42" s="34">
        <v>70400165</v>
      </c>
      <c r="H42" s="34">
        <v>78006716</v>
      </c>
      <c r="I42" s="10">
        <v>87521320.315000042</v>
      </c>
      <c r="J42" s="11">
        <v>90589548.499999911</v>
      </c>
      <c r="K42" s="156">
        <v>98612214.140999958</v>
      </c>
      <c r="M42" s="94">
        <f t="shared" si="26"/>
        <v>9.4141868141650639E-2</v>
      </c>
      <c r="N42" s="17">
        <f t="shared" si="27"/>
        <v>9.2731851751147981E-2</v>
      </c>
      <c r="O42" s="17">
        <f t="shared" si="28"/>
        <v>0.10346594175346538</v>
      </c>
      <c r="P42" s="36">
        <f t="shared" si="29"/>
        <v>0.11194953379871024</v>
      </c>
      <c r="Q42" s="36">
        <f t="shared" si="30"/>
        <v>0.13047970597638522</v>
      </c>
      <c r="R42" s="36">
        <f t="shared" si="31"/>
        <v>0.13451396630176549</v>
      </c>
      <c r="S42" s="36">
        <f t="shared" si="32"/>
        <v>0.12275408857438168</v>
      </c>
      <c r="T42" s="17">
        <f t="shared" si="33"/>
        <v>0.12005577005207269</v>
      </c>
      <c r="U42" s="76">
        <f t="shared" si="34"/>
        <v>0.10833338030337536</v>
      </c>
      <c r="W42" s="101">
        <f t="shared" si="35"/>
        <v>8.8560609627059292E-2</v>
      </c>
      <c r="X42" s="102">
        <f t="shared" si="36"/>
        <v>-1.1722389748697326</v>
      </c>
    </row>
    <row r="43" spans="1:25" ht="20.100000000000001" customHeight="1" x14ac:dyDescent="0.25">
      <c r="A43" s="23"/>
      <c r="B43" t="s">
        <v>6</v>
      </c>
      <c r="C43" s="9">
        <v>226269998</v>
      </c>
      <c r="D43" s="34">
        <v>240023993</v>
      </c>
      <c r="E43" s="34">
        <v>256594413</v>
      </c>
      <c r="F43" s="34">
        <v>271544791</v>
      </c>
      <c r="G43" s="34">
        <v>201158193</v>
      </c>
      <c r="H43" s="34">
        <v>212648099</v>
      </c>
      <c r="I43" s="10">
        <v>252771416.632</v>
      </c>
      <c r="J43" s="11">
        <v>272663456.4290002</v>
      </c>
      <c r="K43" s="156">
        <v>337695520.03300071</v>
      </c>
      <c r="M43" s="94">
        <f t="shared" si="26"/>
        <v>0.433466398598083</v>
      </c>
      <c r="N43" s="17">
        <f t="shared" si="27"/>
        <v>0.41547383373244695</v>
      </c>
      <c r="O43" s="17">
        <f t="shared" si="28"/>
        <v>0.41163387721560685</v>
      </c>
      <c r="P43" s="36">
        <f t="shared" si="29"/>
        <v>0.39726462950489433</v>
      </c>
      <c r="Q43" s="36">
        <f t="shared" si="30"/>
        <v>0.37282670967292408</v>
      </c>
      <c r="R43" s="36">
        <f t="shared" si="31"/>
        <v>0.36668816083759365</v>
      </c>
      <c r="S43" s="36">
        <f t="shared" si="32"/>
        <v>0.35452761401039484</v>
      </c>
      <c r="T43" s="17">
        <f t="shared" si="33"/>
        <v>0.3613531778077404</v>
      </c>
      <c r="U43" s="76">
        <f t="shared" si="34"/>
        <v>0.37098545567765312</v>
      </c>
      <c r="W43" s="101">
        <f t="shared" si="35"/>
        <v>0.23850670880398833</v>
      </c>
      <c r="X43" s="102">
        <f t="shared" si="36"/>
        <v>0.96322778699127198</v>
      </c>
    </row>
    <row r="44" spans="1:25" ht="20.100000000000001" customHeight="1" thickBot="1" x14ac:dyDescent="0.3">
      <c r="A44" s="23"/>
      <c r="B44" t="s">
        <v>7</v>
      </c>
      <c r="C44" s="31">
        <v>3893747</v>
      </c>
      <c r="D44" s="42">
        <v>5074930</v>
      </c>
      <c r="E44" s="42">
        <v>7528183</v>
      </c>
      <c r="F44" s="34">
        <v>6090350</v>
      </c>
      <c r="G44" s="34">
        <v>2918595</v>
      </c>
      <c r="H44" s="34">
        <v>2795978</v>
      </c>
      <c r="I44" s="32">
        <v>4266419.2560000001</v>
      </c>
      <c r="J44" s="41">
        <v>4891970.4980000006</v>
      </c>
      <c r="K44" s="156">
        <v>7229093.1619999995</v>
      </c>
      <c r="M44" s="94">
        <f t="shared" si="26"/>
        <v>7.4592677069899921E-3</v>
      </c>
      <c r="N44" s="17">
        <f t="shared" si="27"/>
        <v>8.7845410647085058E-3</v>
      </c>
      <c r="O44" s="17">
        <f t="shared" si="28"/>
        <v>1.2076861379981093E-2</v>
      </c>
      <c r="P44" s="36">
        <f t="shared" si="29"/>
        <v>8.9100609420459595E-3</v>
      </c>
      <c r="Q44" s="36">
        <f t="shared" si="30"/>
        <v>5.4093256381451378E-3</v>
      </c>
      <c r="R44" s="36">
        <f t="shared" si="31"/>
        <v>4.8213552596224878E-3</v>
      </c>
      <c r="S44" s="36">
        <f t="shared" si="32"/>
        <v>5.9839180369027477E-3</v>
      </c>
      <c r="T44" s="17">
        <f t="shared" si="33"/>
        <v>6.4831903341411642E-3</v>
      </c>
      <c r="U44" s="76">
        <f t="shared" si="34"/>
        <v>7.9417352666647564E-3</v>
      </c>
      <c r="W44" s="103">
        <f t="shared" si="35"/>
        <v>0.47774667998416837</v>
      </c>
      <c r="X44" s="104">
        <f t="shared" si="36"/>
        <v>0.14585449325235922</v>
      </c>
    </row>
    <row r="45" spans="1:25" ht="20.100000000000001" customHeight="1" thickBot="1" x14ac:dyDescent="0.3">
      <c r="A45" s="5" t="s">
        <v>45</v>
      </c>
      <c r="B45" s="6"/>
      <c r="C45" s="12">
        <f t="shared" ref="C45:J45" si="37">C46+C47</f>
        <v>325024547</v>
      </c>
      <c r="D45" s="35">
        <f t="shared" si="37"/>
        <v>351799728</v>
      </c>
      <c r="E45" s="35">
        <f t="shared" si="37"/>
        <v>352436393</v>
      </c>
      <c r="F45" s="35">
        <f t="shared" si="37"/>
        <v>368451115</v>
      </c>
      <c r="G45" s="35">
        <f t="shared" si="37"/>
        <v>278787577</v>
      </c>
      <c r="H45" s="35">
        <f t="shared" si="37"/>
        <v>267898460</v>
      </c>
      <c r="I45" s="35">
        <f t="shared" si="37"/>
        <v>380371282.83200061</v>
      </c>
      <c r="J45" s="14">
        <f t="shared" si="37"/>
        <v>395365697.82399863</v>
      </c>
      <c r="K45" s="155">
        <f>SUM(K46:K47)</f>
        <v>429726895.75000042</v>
      </c>
      <c r="M45" s="19">
        <f t="shared" ref="M45:U45" si="38">C45/C48</f>
        <v>0.38372450001486852</v>
      </c>
      <c r="N45" s="20">
        <f t="shared" si="38"/>
        <v>0.37847820922881786</v>
      </c>
      <c r="O45" s="20">
        <f t="shared" si="38"/>
        <v>0.36117971968850626</v>
      </c>
      <c r="P45" s="20">
        <f t="shared" si="38"/>
        <v>0.35024289573124689</v>
      </c>
      <c r="Q45" s="20">
        <f t="shared" si="38"/>
        <v>0.34067602848309508</v>
      </c>
      <c r="R45" s="20">
        <f t="shared" si="38"/>
        <v>0.31598736867025334</v>
      </c>
      <c r="S45" s="20">
        <f t="shared" si="38"/>
        <v>0.34789456633636995</v>
      </c>
      <c r="T45" s="20">
        <f t="shared" si="38"/>
        <v>0.34381780921726757</v>
      </c>
      <c r="U45" s="215">
        <f t="shared" si="38"/>
        <v>0.3206933662154714</v>
      </c>
      <c r="W45" s="100">
        <f t="shared" si="35"/>
        <v>8.6909911798413148E-2</v>
      </c>
      <c r="X45" s="99">
        <f t="shared" si="36"/>
        <v>-2.3124443001796169</v>
      </c>
    </row>
    <row r="46" spans="1:25" ht="20.100000000000001" customHeight="1" x14ac:dyDescent="0.25">
      <c r="A46" s="23"/>
      <c r="B46" t="s">
        <v>4</v>
      </c>
      <c r="C46" s="9">
        <v>4542070</v>
      </c>
      <c r="D46" s="34">
        <v>4503829</v>
      </c>
      <c r="E46" s="34">
        <v>5520666</v>
      </c>
      <c r="F46" s="34">
        <v>9493645</v>
      </c>
      <c r="G46" s="34">
        <v>9166095</v>
      </c>
      <c r="H46" s="34">
        <v>10918296</v>
      </c>
      <c r="I46" s="34">
        <v>14606381.503999999</v>
      </c>
      <c r="J46" s="11">
        <v>17985405.809999987</v>
      </c>
      <c r="K46" s="156">
        <v>19825692.721000001</v>
      </c>
      <c r="M46" s="94">
        <f t="shared" ref="M46:U46" si="39">C46/C45</f>
        <v>1.3974544513402552E-2</v>
      </c>
      <c r="N46" s="36">
        <f t="shared" si="39"/>
        <v>1.2802252649837182E-2</v>
      </c>
      <c r="O46" s="36">
        <f t="shared" si="39"/>
        <v>1.5664290378774818E-2</v>
      </c>
      <c r="P46" s="36">
        <f t="shared" si="39"/>
        <v>2.5766362520032001E-2</v>
      </c>
      <c r="Q46" s="36">
        <f t="shared" si="39"/>
        <v>3.2878419830019899E-2</v>
      </c>
      <c r="R46" s="36">
        <f t="shared" si="39"/>
        <v>4.0755351859805389E-2</v>
      </c>
      <c r="S46" s="36">
        <f t="shared" si="39"/>
        <v>3.8400326636780384E-2</v>
      </c>
      <c r="T46" s="17">
        <f t="shared" si="39"/>
        <v>4.5490556993152166E-2</v>
      </c>
      <c r="U46" s="76">
        <f t="shared" si="39"/>
        <v>4.61355640456209E-2</v>
      </c>
      <c r="W46" s="101">
        <f t="shared" si="35"/>
        <v>0.10232112249459523</v>
      </c>
      <c r="X46" s="102">
        <f t="shared" si="36"/>
        <v>6.4500705246873374E-2</v>
      </c>
    </row>
    <row r="47" spans="1:25" ht="20.100000000000001" customHeight="1" thickBot="1" x14ac:dyDescent="0.3">
      <c r="A47" s="23"/>
      <c r="B47" t="s">
        <v>3</v>
      </c>
      <c r="C47" s="31">
        <v>320482477</v>
      </c>
      <c r="D47" s="34">
        <v>347295899</v>
      </c>
      <c r="E47" s="34">
        <v>346915727</v>
      </c>
      <c r="F47" s="34">
        <v>358957470</v>
      </c>
      <c r="G47" s="34">
        <v>269621482</v>
      </c>
      <c r="H47" s="34">
        <v>256980164</v>
      </c>
      <c r="I47" s="34">
        <v>365764901.32800061</v>
      </c>
      <c r="J47" s="41">
        <v>377380292.01399863</v>
      </c>
      <c r="K47" s="156">
        <v>409901203.0290004</v>
      </c>
      <c r="M47" s="94">
        <f t="shared" ref="M47:U47" si="40">C47/C45</f>
        <v>0.98602545548659748</v>
      </c>
      <c r="N47" s="36">
        <f t="shared" si="40"/>
        <v>0.98719774735016286</v>
      </c>
      <c r="O47" s="36">
        <f t="shared" si="40"/>
        <v>0.98433570962122519</v>
      </c>
      <c r="P47" s="36">
        <f t="shared" si="40"/>
        <v>0.97423363747996805</v>
      </c>
      <c r="Q47" s="36">
        <f t="shared" si="40"/>
        <v>0.96712158016998007</v>
      </c>
      <c r="R47" s="36">
        <f t="shared" si="40"/>
        <v>0.95924464814019461</v>
      </c>
      <c r="S47" s="36">
        <f t="shared" si="40"/>
        <v>0.96159967336321961</v>
      </c>
      <c r="T47" s="78">
        <f t="shared" si="40"/>
        <v>0.95450944300684781</v>
      </c>
      <c r="U47" s="217">
        <f t="shared" si="40"/>
        <v>0.95386443595437909</v>
      </c>
      <c r="W47" s="103">
        <f t="shared" si="35"/>
        <v>8.6175435504182177E-2</v>
      </c>
      <c r="X47" s="104">
        <f t="shared" si="36"/>
        <v>-6.450070524687268E-2</v>
      </c>
      <c r="Y47" s="165"/>
    </row>
    <row r="48" spans="1:25" ht="20.100000000000001" customHeight="1" thickBot="1" x14ac:dyDescent="0.3">
      <c r="A48" s="72" t="s">
        <v>5</v>
      </c>
      <c r="B48" s="98"/>
      <c r="C48" s="81">
        <f t="shared" ref="C48:K48" si="41">C31+C45</f>
        <v>847025788</v>
      </c>
      <c r="D48" s="82">
        <f t="shared" si="41"/>
        <v>929511183</v>
      </c>
      <c r="E48" s="82">
        <f t="shared" si="41"/>
        <v>975792310</v>
      </c>
      <c r="F48" s="82">
        <f t="shared" si="41"/>
        <v>1051987405</v>
      </c>
      <c r="G48" s="82">
        <f t="shared" si="41"/>
        <v>818336348</v>
      </c>
      <c r="H48" s="82">
        <f t="shared" si="41"/>
        <v>847813826</v>
      </c>
      <c r="I48" s="82">
        <f t="shared" si="41"/>
        <v>1093352180.9140007</v>
      </c>
      <c r="J48" s="161">
        <f t="shared" si="41"/>
        <v>1149927918.8709989</v>
      </c>
      <c r="K48" s="163">
        <f t="shared" si="41"/>
        <v>1339993093.157001</v>
      </c>
      <c r="M48" s="87">
        <f t="shared" ref="M48:S48" si="42">M31+M45</f>
        <v>1</v>
      </c>
      <c r="N48" s="83">
        <f t="shared" si="42"/>
        <v>1</v>
      </c>
      <c r="O48" s="83">
        <f t="shared" si="42"/>
        <v>1</v>
      </c>
      <c r="P48" s="83">
        <f t="shared" si="42"/>
        <v>1</v>
      </c>
      <c r="Q48" s="83">
        <f t="shared" si="42"/>
        <v>1</v>
      </c>
      <c r="R48" s="83">
        <f t="shared" si="42"/>
        <v>1</v>
      </c>
      <c r="S48" s="83">
        <f t="shared" si="42"/>
        <v>1</v>
      </c>
      <c r="T48" s="83">
        <f t="shared" ref="T48:U48" si="43">T31+T45</f>
        <v>1</v>
      </c>
      <c r="U48" s="171">
        <f t="shared" si="43"/>
        <v>1</v>
      </c>
      <c r="W48" s="91">
        <f>(K48-J48)/J48</f>
        <v>0.16528442449906638</v>
      </c>
      <c r="X48" s="151">
        <f>(U48-T48)*100</f>
        <v>0</v>
      </c>
    </row>
    <row r="49" spans="1:13" ht="15" customHeight="1" x14ac:dyDescent="0.25">
      <c r="K49" s="235"/>
    </row>
    <row r="50" spans="1:13" ht="15" customHeight="1" x14ac:dyDescent="0.25">
      <c r="K50" s="235"/>
    </row>
    <row r="51" spans="1:13" ht="15" customHeight="1" x14ac:dyDescent="0.25">
      <c r="A51" s="1" t="s">
        <v>26</v>
      </c>
      <c r="M51" s="1" t="str">
        <f>W3</f>
        <v>VARIAÇÃO (JAN-DEZ)</v>
      </c>
    </row>
    <row r="52" spans="1:13" ht="15" customHeight="1" thickBot="1" x14ac:dyDescent="0.3"/>
    <row r="53" spans="1:13" ht="24" customHeight="1" x14ac:dyDescent="0.25">
      <c r="A53" s="420" t="s">
        <v>28</v>
      </c>
      <c r="B53" s="450"/>
      <c r="C53" s="422">
        <v>2016</v>
      </c>
      <c r="D53" s="424">
        <v>2017</v>
      </c>
      <c r="E53" s="424">
        <v>2018</v>
      </c>
      <c r="F53" s="424">
        <v>2019</v>
      </c>
      <c r="G53" s="424">
        <v>2020</v>
      </c>
      <c r="H53" s="424">
        <v>2021</v>
      </c>
      <c r="I53" s="424">
        <v>2022</v>
      </c>
      <c r="J53" s="454">
        <v>2023</v>
      </c>
      <c r="K53" s="440">
        <v>2024</v>
      </c>
      <c r="M53" s="434" t="s">
        <v>89</v>
      </c>
    </row>
    <row r="54" spans="1:13" ht="20.100000000000001" customHeight="1" thickBot="1" x14ac:dyDescent="0.3">
      <c r="A54" s="451"/>
      <c r="B54" s="452"/>
      <c r="C54" s="453">
        <v>2016</v>
      </c>
      <c r="D54" s="444">
        <v>2017</v>
      </c>
      <c r="E54" s="444">
        <v>2018</v>
      </c>
      <c r="F54" s="444"/>
      <c r="G54" s="444"/>
      <c r="H54" s="425"/>
      <c r="I54" s="425"/>
      <c r="J54" s="455"/>
      <c r="K54" s="441"/>
      <c r="M54" s="435"/>
    </row>
    <row r="55" spans="1:13" ht="20.100000000000001" customHeight="1" thickBot="1" x14ac:dyDescent="0.3">
      <c r="A55" s="3" t="s">
        <v>2</v>
      </c>
      <c r="B55" s="4"/>
      <c r="C55" s="109">
        <f>C31/C7</f>
        <v>4.7568308475336547</v>
      </c>
      <c r="D55" s="110">
        <f t="shared" ref="D55:E55" si="44">D31/D7</f>
        <v>5.141440611815919</v>
      </c>
      <c r="E55" s="110">
        <f t="shared" si="44"/>
        <v>5.4155944930994329</v>
      </c>
      <c r="F55" s="110">
        <f t="shared" ref="F55:H55" si="45">F31/F7</f>
        <v>5.4857998961083991</v>
      </c>
      <c r="G55" s="110">
        <f t="shared" si="45"/>
        <v>4.8001473258470018</v>
      </c>
      <c r="H55" s="110">
        <f t="shared" si="45"/>
        <v>4.927343918472844</v>
      </c>
      <c r="I55" s="110">
        <f t="shared" ref="I55:J55" si="46">I31/I7</f>
        <v>5.7101078473977882</v>
      </c>
      <c r="J55" s="110">
        <f t="shared" si="46"/>
        <v>6.0851788301580658</v>
      </c>
      <c r="K55" s="172">
        <f t="shared" ref="K55" si="47">K31/K7</f>
        <v>6.9774658636812976</v>
      </c>
      <c r="M55" s="22">
        <f>(K55-J55)/J55</f>
        <v>0.1466328366721236</v>
      </c>
    </row>
    <row r="56" spans="1:13" ht="20.100000000000001" customHeight="1" x14ac:dyDescent="0.25">
      <c r="A56" s="23"/>
      <c r="B56" t="s">
        <v>10</v>
      </c>
      <c r="C56" s="114">
        <f t="shared" ref="C56:E56" si="48">C32/C8</f>
        <v>4.4284265812641523</v>
      </c>
      <c r="D56" s="115">
        <f t="shared" si="48"/>
        <v>4.6757027816022907</v>
      </c>
      <c r="E56" s="115">
        <f t="shared" si="48"/>
        <v>4.7856998097440906</v>
      </c>
      <c r="F56" s="115">
        <f t="shared" ref="F56:H56" si="49">F32/F8</f>
        <v>4.8555469169707486</v>
      </c>
      <c r="G56" s="115">
        <f t="shared" si="49"/>
        <v>4.1952809075036406</v>
      </c>
      <c r="H56" s="115">
        <f t="shared" si="49"/>
        <v>4.2433703704684378</v>
      </c>
      <c r="I56" s="115">
        <f t="shared" ref="I56:J56" si="50">I32/I8</f>
        <v>4.9558016265683857</v>
      </c>
      <c r="J56" s="115">
        <f t="shared" si="50"/>
        <v>5.4818633496205527</v>
      </c>
      <c r="K56" s="173">
        <f t="shared" ref="K56" si="51">K32/K8</f>
        <v>6.5968685260635374</v>
      </c>
      <c r="M56" s="29">
        <f t="shared" ref="M56:M72" si="52">(K56-J56)/J56</f>
        <v>0.20339893669917253</v>
      </c>
    </row>
    <row r="57" spans="1:13" ht="20.100000000000001" customHeight="1" x14ac:dyDescent="0.25">
      <c r="A57" s="23"/>
      <c r="B57" t="s">
        <v>17</v>
      </c>
      <c r="C57" s="114">
        <f t="shared" ref="C57:E57" si="53">C33/C9</f>
        <v>4.5605208350719852</v>
      </c>
      <c r="D57" s="115">
        <f t="shared" si="53"/>
        <v>5.2979740105632986</v>
      </c>
      <c r="E57" s="115">
        <f t="shared" si="53"/>
        <v>5.4536789402752657</v>
      </c>
      <c r="F57" s="115">
        <f t="shared" ref="F57:H57" si="54">F33/F9</f>
        <v>6.4971067216215594</v>
      </c>
      <c r="G57" s="115">
        <f t="shared" si="54"/>
        <v>6.2842852685277233</v>
      </c>
      <c r="H57" s="115">
        <f t="shared" si="54"/>
        <v>6.1706281691180669</v>
      </c>
      <c r="I57" s="115">
        <f t="shared" ref="I57:J57" si="55">I33/I9</f>
        <v>6.4973381136516357</v>
      </c>
      <c r="J57" s="115">
        <f t="shared" si="55"/>
        <v>7.3918819519533612</v>
      </c>
      <c r="K57" s="173">
        <f t="shared" ref="K57" si="56">K33/K9</f>
        <v>9.3580131015380363</v>
      </c>
      <c r="M57" s="29">
        <f t="shared" si="52"/>
        <v>0.26598519326531045</v>
      </c>
    </row>
    <row r="58" spans="1:13" ht="20.100000000000001" customHeight="1" x14ac:dyDescent="0.25">
      <c r="A58" s="23"/>
      <c r="B58" t="s">
        <v>14</v>
      </c>
      <c r="C58" s="114">
        <f t="shared" ref="C58:E58" si="57">C34/C10</f>
        <v>7.1257603596772681</v>
      </c>
      <c r="D58" s="115">
        <f t="shared" si="57"/>
        <v>7.7304464647275752</v>
      </c>
      <c r="E58" s="115">
        <f t="shared" si="57"/>
        <v>8.490370157118889</v>
      </c>
      <c r="F58" s="115">
        <f t="shared" ref="F58:H58" si="58">F34/F10</f>
        <v>9.6136950596966457</v>
      </c>
      <c r="G58" s="115">
        <f t="shared" si="58"/>
        <v>8.2429188369614383</v>
      </c>
      <c r="H58" s="115">
        <f t="shared" si="58"/>
        <v>8.2317228300198551</v>
      </c>
      <c r="I58" s="115">
        <f t="shared" ref="I58:J58" si="59">I34/I10</f>
        <v>9.3626460835995466</v>
      </c>
      <c r="J58" s="115">
        <f t="shared" si="59"/>
        <v>9.6000052035318326</v>
      </c>
      <c r="K58" s="173">
        <f t="shared" ref="K58" si="60">K34/K10</f>
        <v>10.560721092624036</v>
      </c>
      <c r="M58" s="29">
        <f t="shared" si="52"/>
        <v>0.10007451753659014</v>
      </c>
    </row>
    <row r="59" spans="1:13" ht="20.100000000000001" customHeight="1" x14ac:dyDescent="0.25">
      <c r="A59" s="23"/>
      <c r="B59" t="s">
        <v>8</v>
      </c>
      <c r="C59" s="114">
        <f t="shared" ref="C59:E59" si="61">C35/C11</f>
        <v>3.5011749527715064</v>
      </c>
      <c r="D59" s="115">
        <f t="shared" si="61"/>
        <v>2.6659959758551306</v>
      </c>
      <c r="E59" s="115">
        <f t="shared" si="61"/>
        <v>2.6054427545742298</v>
      </c>
      <c r="F59" s="115">
        <f t="shared" ref="F59:G59" si="62">F35/F11</f>
        <v>2.2210337066591532</v>
      </c>
      <c r="G59" s="115">
        <f t="shared" si="62"/>
        <v>2.3463848720800891</v>
      </c>
      <c r="H59" s="115"/>
      <c r="I59" s="115"/>
      <c r="J59" s="115"/>
      <c r="K59" s="173"/>
      <c r="M59" s="29"/>
    </row>
    <row r="60" spans="1:13" ht="20.100000000000001" customHeight="1" x14ac:dyDescent="0.25">
      <c r="A60" s="23"/>
      <c r="B60" t="s">
        <v>15</v>
      </c>
      <c r="C60" s="114">
        <f t="shared" ref="C60:E60" si="63">C36/C12</f>
        <v>10.028136994390316</v>
      </c>
      <c r="D60" s="115">
        <f t="shared" si="63"/>
        <v>6.7565890903751562</v>
      </c>
      <c r="E60" s="115">
        <f t="shared" si="63"/>
        <v>7.4121746431570106</v>
      </c>
      <c r="F60" s="115">
        <f t="shared" ref="F60:H60" si="64">F36/F12</f>
        <v>8.079265819361817</v>
      </c>
      <c r="G60" s="115">
        <f t="shared" si="64"/>
        <v>8.3333518036238718</v>
      </c>
      <c r="H60" s="115">
        <f t="shared" si="64"/>
        <v>7.0151195176445382</v>
      </c>
      <c r="I60" s="115">
        <f t="shared" ref="I60:J60" si="65">I36/I12</f>
        <v>8.2563273550490219</v>
      </c>
      <c r="J60" s="115">
        <f t="shared" si="65"/>
        <v>9.4053035003505254</v>
      </c>
      <c r="K60" s="173">
        <f t="shared" ref="K60" si="66">K36/K12</f>
        <v>10.312610324096559</v>
      </c>
      <c r="M60" s="29">
        <f t="shared" si="52"/>
        <v>9.6467575311335679E-2</v>
      </c>
    </row>
    <row r="61" spans="1:13" ht="20.100000000000001" customHeight="1" x14ac:dyDescent="0.25">
      <c r="A61" s="23"/>
      <c r="B61" t="s">
        <v>13</v>
      </c>
      <c r="C61" s="114">
        <f t="shared" ref="C61:E61" si="67">C37/C13</f>
        <v>2.5565231547833585</v>
      </c>
      <c r="D61" s="115">
        <f t="shared" si="67"/>
        <v>3.3287498623254157</v>
      </c>
      <c r="E61" s="115">
        <f t="shared" si="67"/>
        <v>3.2278217788349703</v>
      </c>
      <c r="F61" s="115">
        <f t="shared" ref="F61:H61" si="68">F37/F13</f>
        <v>3.3963630686523398</v>
      </c>
      <c r="G61" s="115">
        <f t="shared" si="68"/>
        <v>3.9662012137958258</v>
      </c>
      <c r="H61" s="115">
        <f t="shared" si="68"/>
        <v>5.4860148948133372</v>
      </c>
      <c r="I61" s="115">
        <f t="shared" ref="I61:J61" si="69">I37/I13</f>
        <v>7.8619032430587152</v>
      </c>
      <c r="J61" s="115">
        <f t="shared" si="69"/>
        <v>6.7232690739535359</v>
      </c>
      <c r="K61" s="173">
        <f t="shared" ref="K61" si="70">K37/K13</f>
        <v>7.897011341295606</v>
      </c>
      <c r="M61" s="29">
        <f t="shared" si="52"/>
        <v>0.17457910049877945</v>
      </c>
    </row>
    <row r="62" spans="1:13" ht="20.100000000000001" customHeight="1" x14ac:dyDescent="0.25">
      <c r="A62" s="23"/>
      <c r="B62" t="s">
        <v>16</v>
      </c>
      <c r="C62" s="114">
        <f t="shared" ref="C62:E62" si="71">C38/C14</f>
        <v>5.3955760221934037</v>
      </c>
      <c r="D62" s="115">
        <f t="shared" si="71"/>
        <v>5.1799325929553977</v>
      </c>
      <c r="E62" s="115">
        <f t="shared" si="71"/>
        <v>4.7635860641355796</v>
      </c>
      <c r="F62" s="115">
        <f t="shared" ref="F62:H62" si="72">F38/F14</f>
        <v>4.9454734137691387</v>
      </c>
      <c r="G62" s="115">
        <f t="shared" si="72"/>
        <v>4.481723753518013</v>
      </c>
      <c r="H62" s="115">
        <f t="shared" si="72"/>
        <v>4.4946541404210185</v>
      </c>
      <c r="I62" s="115">
        <f t="shared" ref="I62:J62" si="73">I38/I14</f>
        <v>5.5850204757747832</v>
      </c>
      <c r="J62" s="115">
        <f t="shared" si="73"/>
        <v>6.5143430792904864</v>
      </c>
      <c r="K62" s="173">
        <f t="shared" ref="K62" si="74">K38/K14</f>
        <v>7.4871292969740413</v>
      </c>
      <c r="M62" s="29">
        <f t="shared" si="52"/>
        <v>0.14932990262304491</v>
      </c>
    </row>
    <row r="63" spans="1:13" ht="20.100000000000001" customHeight="1" x14ac:dyDescent="0.25">
      <c r="A63" s="23"/>
      <c r="B63" t="s">
        <v>83</v>
      </c>
      <c r="C63" s="114">
        <f t="shared" ref="C63:E63" si="75">C39/C15</f>
        <v>5.2504744138606689</v>
      </c>
      <c r="D63" s="115">
        <f t="shared" si="75"/>
        <v>5.4676832997077218</v>
      </c>
      <c r="E63" s="115">
        <f t="shared" si="75"/>
        <v>4.886341132332082</v>
      </c>
      <c r="F63" s="115">
        <f t="shared" ref="F63:H63" si="76">F39/F15</f>
        <v>6.1665436493752672</v>
      </c>
      <c r="G63" s="115">
        <f t="shared" si="76"/>
        <v>6.0691196351111474</v>
      </c>
      <c r="H63" s="115">
        <f t="shared" si="76"/>
        <v>5.1573648389618274</v>
      </c>
      <c r="I63" s="115">
        <f t="shared" ref="I63:J63" si="77">I39/I15</f>
        <v>5.157165094533827</v>
      </c>
      <c r="J63" s="115">
        <f t="shared" si="77"/>
        <v>5.6496605374697193</v>
      </c>
      <c r="K63" s="173">
        <f t="shared" ref="K63" si="78">K39/K15</f>
        <v>8.1461704080611916</v>
      </c>
      <c r="M63" s="29">
        <f t="shared" si="52"/>
        <v>0.44188670346370401</v>
      </c>
    </row>
    <row r="64" spans="1:13" ht="20.100000000000001" customHeight="1" x14ac:dyDescent="0.25">
      <c r="A64" s="23"/>
      <c r="B64" t="s">
        <v>9</v>
      </c>
      <c r="C64" s="114">
        <f t="shared" ref="C64:E64" si="79">C40/C16</f>
        <v>4.2926865832174128</v>
      </c>
      <c r="D64" s="115">
        <f t="shared" si="79"/>
        <v>4.3303679938888893</v>
      </c>
      <c r="E64" s="115">
        <f t="shared" si="79"/>
        <v>4.5876927752226218</v>
      </c>
      <c r="F64" s="115">
        <f t="shared" ref="F64:H64" si="80">F40/F16</f>
        <v>4.4357436801881249</v>
      </c>
      <c r="G64" s="115">
        <f t="shared" si="80"/>
        <v>3.9297965280126252</v>
      </c>
      <c r="H64" s="115">
        <f t="shared" si="80"/>
        <v>4.5109499253330583</v>
      </c>
      <c r="I64" s="115">
        <f t="shared" ref="I64:J64" si="81">I40/I16</f>
        <v>5.3887645360059153</v>
      </c>
      <c r="J64" s="115">
        <f t="shared" si="81"/>
        <v>5.5032936516647242</v>
      </c>
      <c r="K64" s="173">
        <f t="shared" ref="K64" si="82">K40/K16</f>
        <v>5.8324512498596448</v>
      </c>
      <c r="M64" s="29">
        <f t="shared" si="52"/>
        <v>5.9811018460799704E-2</v>
      </c>
    </row>
    <row r="65" spans="1:40" ht="20.25" customHeight="1" x14ac:dyDescent="0.25">
      <c r="A65" s="23"/>
      <c r="B65" t="s">
        <v>12</v>
      </c>
      <c r="C65" s="114">
        <f t="shared" ref="C65:E65" si="83">C41/C17</f>
        <v>3.7556244912717505</v>
      </c>
      <c r="D65" s="115">
        <f t="shared" si="83"/>
        <v>3.7671936249771703</v>
      </c>
      <c r="E65" s="115">
        <f t="shared" si="83"/>
        <v>3.7531063004621421</v>
      </c>
      <c r="F65" s="115">
        <f t="shared" ref="F65:H65" si="84">F41/F17</f>
        <v>3.227103290015922</v>
      </c>
      <c r="G65" s="115">
        <f t="shared" si="84"/>
        <v>3.0572923623670283</v>
      </c>
      <c r="H65" s="115">
        <f t="shared" si="84"/>
        <v>3.1149493838906142</v>
      </c>
      <c r="I65" s="115">
        <f t="shared" ref="I65:J65" si="85">I41/I17</f>
        <v>3.7097665558336281</v>
      </c>
      <c r="J65" s="115">
        <f t="shared" si="85"/>
        <v>4.1521377751866826</v>
      </c>
      <c r="K65" s="173">
        <f t="shared" ref="K65" si="86">K41/K17</f>
        <v>4.6740178374266348</v>
      </c>
      <c r="M65" s="29">
        <f t="shared" si="52"/>
        <v>0.12568948587369266</v>
      </c>
    </row>
    <row r="66" spans="1:40" ht="20.100000000000001" customHeight="1" x14ac:dyDescent="0.25">
      <c r="A66" s="23"/>
      <c r="B66" t="s">
        <v>11</v>
      </c>
      <c r="C66" s="114">
        <f t="shared" ref="C66:E66" si="87">C42/C18</f>
        <v>3.4995901302247181</v>
      </c>
      <c r="D66" s="115">
        <f t="shared" si="87"/>
        <v>3.6172306493557351</v>
      </c>
      <c r="E66" s="115">
        <f t="shared" si="87"/>
        <v>3.6593951137034177</v>
      </c>
      <c r="F66" s="115">
        <f t="shared" ref="F66:H66" si="88">F42/F18</f>
        <v>3.8105394511720654</v>
      </c>
      <c r="G66" s="115">
        <f t="shared" si="88"/>
        <v>3.4404899265721021</v>
      </c>
      <c r="H66" s="115">
        <f t="shared" si="88"/>
        <v>3.5800973454808123</v>
      </c>
      <c r="I66" s="115">
        <f t="shared" ref="I66:J66" si="89">I42/I18</f>
        <v>4.0325419991111353</v>
      </c>
      <c r="J66" s="115">
        <f t="shared" si="89"/>
        <v>4.1426337256256804</v>
      </c>
      <c r="K66" s="173">
        <f t="shared" ref="K66" si="90">K42/K18</f>
        <v>4.56024545826455</v>
      </c>
      <c r="M66" s="29">
        <f t="shared" si="52"/>
        <v>0.1008082684345442</v>
      </c>
    </row>
    <row r="67" spans="1:40" s="1" customFormat="1" ht="20.100000000000001" customHeight="1" x14ac:dyDescent="0.25">
      <c r="A67" s="23"/>
      <c r="B67" t="s">
        <v>6</v>
      </c>
      <c r="C67" s="114">
        <f t="shared" ref="C67:E67" si="91">C43/C19</f>
        <v>4.7210329562613307</v>
      </c>
      <c r="D67" s="115">
        <f t="shared" si="91"/>
        <v>5.2663768386484637</v>
      </c>
      <c r="E67" s="115">
        <f t="shared" si="91"/>
        <v>5.8535288582290521</v>
      </c>
      <c r="F67" s="115">
        <f t="shared" ref="F67:H67" si="92">F43/F19</f>
        <v>6.0191776162717172</v>
      </c>
      <c r="G67" s="115">
        <f t="shared" si="92"/>
        <v>5.2108803360939211</v>
      </c>
      <c r="H67" s="115">
        <f t="shared" si="92"/>
        <v>5.2995905110737507</v>
      </c>
      <c r="I67" s="115">
        <f t="shared" ref="I67:J67" si="93">I43/I19</f>
        <v>6.0028549767839232</v>
      </c>
      <c r="J67" s="115">
        <f t="shared" si="93"/>
        <v>6.3107394432649428</v>
      </c>
      <c r="K67" s="173">
        <f t="shared" ref="K67" si="94">K43/K19</f>
        <v>7.0715987890903316</v>
      </c>
      <c r="L67"/>
      <c r="M67" s="29">
        <f t="shared" si="52"/>
        <v>0.12056579940682011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K67"/>
      <c r="AL67"/>
      <c r="AM67"/>
      <c r="AN67"/>
    </row>
    <row r="68" spans="1:40" ht="20.100000000000001" customHeight="1" thickBot="1" x14ac:dyDescent="0.3">
      <c r="A68" s="23"/>
      <c r="B68" t="s">
        <v>7</v>
      </c>
      <c r="C68" s="117">
        <f t="shared" ref="C68:E68" si="95">C44/C20</f>
        <v>13.606317179877836</v>
      </c>
      <c r="D68" s="118">
        <f t="shared" si="95"/>
        <v>12.864860068951531</v>
      </c>
      <c r="E68" s="118">
        <f t="shared" si="95"/>
        <v>15.569859982213398</v>
      </c>
      <c r="F68" s="118">
        <f t="shared" ref="F68:H68" si="96">F44/F20</f>
        <v>14.675860440346899</v>
      </c>
      <c r="G68" s="118">
        <f t="shared" si="96"/>
        <v>13.064319030268306</v>
      </c>
      <c r="H68" s="118">
        <f t="shared" si="96"/>
        <v>12.607329984578895</v>
      </c>
      <c r="I68" s="118">
        <f t="shared" ref="I68:J68" si="97">I44/I20</f>
        <v>13.334914412467908</v>
      </c>
      <c r="J68" s="118">
        <f t="shared" si="97"/>
        <v>14.38930148747183</v>
      </c>
      <c r="K68" s="173">
        <f t="shared" ref="K68" si="98">K44/K20</f>
        <v>17.511828597234864</v>
      </c>
      <c r="M68" s="29">
        <f t="shared" si="52"/>
        <v>0.21700338355421139</v>
      </c>
    </row>
    <row r="69" spans="1:40" ht="20.100000000000001" customHeight="1" thickBot="1" x14ac:dyDescent="0.3">
      <c r="A69" s="5" t="s">
        <v>45</v>
      </c>
      <c r="B69" s="6"/>
      <c r="C69" s="120">
        <f t="shared" ref="C69:E69" si="99">C45/C21</f>
        <v>2.2085980084340191</v>
      </c>
      <c r="D69" s="121">
        <f t="shared" si="99"/>
        <v>2.2692122767291418</v>
      </c>
      <c r="E69" s="121">
        <f t="shared" si="99"/>
        <v>2.3654983434630283</v>
      </c>
      <c r="F69" s="121">
        <f t="shared" ref="F69:H69" si="100">F45/F21</f>
        <v>2.3973610187428105</v>
      </c>
      <c r="G69" s="121">
        <f t="shared" si="100"/>
        <v>1.998642762159057</v>
      </c>
      <c r="H69" s="121">
        <f t="shared" si="100"/>
        <v>1.9520967424775821</v>
      </c>
      <c r="I69" s="121">
        <f t="shared" ref="I69:J69" si="101">I45/I21</f>
        <v>2.4319252539856566</v>
      </c>
      <c r="J69" s="121">
        <f t="shared" si="101"/>
        <v>2.5168777598250611</v>
      </c>
      <c r="K69" s="174">
        <f t="shared" ref="K69" si="102">K45/K21</f>
        <v>2.7321558316808106</v>
      </c>
      <c r="M69" s="22">
        <f t="shared" si="52"/>
        <v>8.553378129524758E-2</v>
      </c>
    </row>
    <row r="70" spans="1:40" ht="20.100000000000001" customHeight="1" x14ac:dyDescent="0.25">
      <c r="A70" s="23"/>
      <c r="B70" t="s">
        <v>4</v>
      </c>
      <c r="C70" s="114">
        <f t="shared" ref="C70:E70" si="103">C46/C22</f>
        <v>1.4910810630699185</v>
      </c>
      <c r="D70" s="115">
        <f t="shared" si="103"/>
        <v>1.4135917107149236</v>
      </c>
      <c r="E70" s="115">
        <f t="shared" si="103"/>
        <v>1.2007240014259053</v>
      </c>
      <c r="F70" s="115">
        <f t="shared" ref="F70:H70" si="104">F46/F22</f>
        <v>1.162595999805043</v>
      </c>
      <c r="G70" s="115">
        <f t="shared" si="104"/>
        <v>1.1063212459997958</v>
      </c>
      <c r="H70" s="115">
        <f t="shared" si="104"/>
        <v>1.162115508041881</v>
      </c>
      <c r="I70" s="115">
        <f t="shared" ref="I70:J70" si="105">I46/I22</f>
        <v>1.3612548826411204</v>
      </c>
      <c r="J70" s="115">
        <f t="shared" si="105"/>
        <v>1.5447875979602079</v>
      </c>
      <c r="K70" s="173">
        <f t="shared" ref="K70" si="106">K46/K22</f>
        <v>1.6037128763512032</v>
      </c>
      <c r="M70" s="221">
        <f t="shared" si="52"/>
        <v>3.8144582769050112E-2</v>
      </c>
    </row>
    <row r="71" spans="1:40" ht="20.100000000000001" customHeight="1" thickBot="1" x14ac:dyDescent="0.3">
      <c r="A71" s="23"/>
      <c r="B71" t="s">
        <v>3</v>
      </c>
      <c r="C71" s="117">
        <f t="shared" ref="C71:E71" si="107">C47/C23</f>
        <v>2.2237639411775687</v>
      </c>
      <c r="D71" s="115">
        <f t="shared" si="107"/>
        <v>2.2871652759455343</v>
      </c>
      <c r="E71" s="115">
        <f t="shared" si="107"/>
        <v>2.4025873563910549</v>
      </c>
      <c r="F71" s="115">
        <f t="shared" ref="F71:H71" si="108">F47/F23</f>
        <v>2.4666481680493559</v>
      </c>
      <c r="G71" s="115">
        <f t="shared" si="108"/>
        <v>2.0549909413064369</v>
      </c>
      <c r="H71" s="115">
        <f t="shared" si="108"/>
        <v>2.010153387950314</v>
      </c>
      <c r="I71" s="115">
        <f t="shared" ref="I71:J71" si="109">I47/I23</f>
        <v>2.510787080357666</v>
      </c>
      <c r="J71" s="115">
        <f t="shared" si="109"/>
        <v>2.5946930215811905</v>
      </c>
      <c r="K71" s="173">
        <f t="shared" ref="K71" si="110">K47/K23</f>
        <v>2.8284157337967573</v>
      </c>
      <c r="M71" s="29">
        <f t="shared" si="52"/>
        <v>9.0077211551267633E-2</v>
      </c>
    </row>
    <row r="72" spans="1:40" ht="20.100000000000001" customHeight="1" thickBot="1" x14ac:dyDescent="0.3">
      <c r="A72" s="72" t="s">
        <v>5</v>
      </c>
      <c r="B72" s="98"/>
      <c r="C72" s="123">
        <f t="shared" ref="C72:E72" si="111">C48/C24</f>
        <v>3.2970969843703326</v>
      </c>
      <c r="D72" s="124">
        <f t="shared" si="111"/>
        <v>3.476167647680859</v>
      </c>
      <c r="E72" s="124">
        <f t="shared" si="111"/>
        <v>3.6948644296680007</v>
      </c>
      <c r="F72" s="124">
        <f t="shared" ref="F72:H72" si="112">F48/F24</f>
        <v>3.7801661091711316</v>
      </c>
      <c r="G72" s="124">
        <f t="shared" si="112"/>
        <v>3.2487717861701064</v>
      </c>
      <c r="H72" s="124">
        <f t="shared" si="112"/>
        <v>3.3256787457234953</v>
      </c>
      <c r="I72" s="124">
        <f t="shared" ref="I72:J72" si="113">I48/I24</f>
        <v>3.8871921863423267</v>
      </c>
      <c r="J72" s="124">
        <f t="shared" si="113"/>
        <v>4.0910212578929599</v>
      </c>
      <c r="K72" s="175">
        <f t="shared" ref="K72" si="114">K48/K24</f>
        <v>4.6569109307012209</v>
      </c>
      <c r="M72" s="372">
        <f t="shared" si="52"/>
        <v>0.13832479401481204</v>
      </c>
    </row>
    <row r="74" spans="1:40" ht="15.75" x14ac:dyDescent="0.25">
      <c r="A74" s="97" t="s">
        <v>38</v>
      </c>
    </row>
  </sheetData>
  <mergeCells count="51">
    <mergeCell ref="K29:K30"/>
    <mergeCell ref="U29:U30"/>
    <mergeCell ref="K53:K54"/>
    <mergeCell ref="W29:X29"/>
    <mergeCell ref="T29:T30"/>
    <mergeCell ref="R29:R30"/>
    <mergeCell ref="P29:P30"/>
    <mergeCell ref="Q29:Q30"/>
    <mergeCell ref="S29:S30"/>
    <mergeCell ref="M53:M54"/>
    <mergeCell ref="M29:M30"/>
    <mergeCell ref="N29:N30"/>
    <mergeCell ref="O29:O30"/>
    <mergeCell ref="D5:D6"/>
    <mergeCell ref="E5:E6"/>
    <mergeCell ref="W5:X5"/>
    <mergeCell ref="M5:M6"/>
    <mergeCell ref="N5:N6"/>
    <mergeCell ref="O5:O6"/>
    <mergeCell ref="J5:J6"/>
    <mergeCell ref="T5:T6"/>
    <mergeCell ref="H5:H6"/>
    <mergeCell ref="R5:R6"/>
    <mergeCell ref="F5:F6"/>
    <mergeCell ref="P5:P6"/>
    <mergeCell ref="G5:G6"/>
    <mergeCell ref="Q5:Q6"/>
    <mergeCell ref="U5:U6"/>
    <mergeCell ref="K5:K6"/>
    <mergeCell ref="S5:S6"/>
    <mergeCell ref="A53:B54"/>
    <mergeCell ref="A29:B30"/>
    <mergeCell ref="C29:C30"/>
    <mergeCell ref="A5:B6"/>
    <mergeCell ref="C5:C6"/>
    <mergeCell ref="C53:C54"/>
    <mergeCell ref="D53:D54"/>
    <mergeCell ref="E53:E54"/>
    <mergeCell ref="D29:D30"/>
    <mergeCell ref="J53:J54"/>
    <mergeCell ref="H53:H54"/>
    <mergeCell ref="F29:F30"/>
    <mergeCell ref="F53:F54"/>
    <mergeCell ref="G29:G30"/>
    <mergeCell ref="J29:J30"/>
    <mergeCell ref="G53:G54"/>
    <mergeCell ref="I29:I30"/>
    <mergeCell ref="I53:I54"/>
    <mergeCell ref="E29:E30"/>
    <mergeCell ref="I5:I6"/>
    <mergeCell ref="H29:H30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U7:U24 K56:L58 K60:L71 L59 K55:L5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65A44A2A-7C64-461D-ADBA-651119CD90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M55:M72</xm:sqref>
        </x14:conditionalFormatting>
        <x14:conditionalFormatting xmlns:xm="http://schemas.microsoft.com/office/excel/2006/main">
          <x14:cfRule type="iconSet" priority="2" id="{3E1D18FA-10F7-496F-AC1D-A6AFCA650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W7:X24</xm:sqref>
        </x14:conditionalFormatting>
        <x14:conditionalFormatting xmlns:xm="http://schemas.microsoft.com/office/excel/2006/main">
          <x14:cfRule type="iconSet" priority="1" id="{11E85543-BF4A-44D7-9269-9EE864F7BC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W31:X48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>
    <pageSetUpPr fitToPage="1"/>
  </sheetPr>
  <dimension ref="A1:AN74"/>
  <sheetViews>
    <sheetView showGridLines="0" topLeftCell="A64" zoomScale="95" zoomScaleNormal="95" workbookViewId="0">
      <selection activeCell="K63" sqref="K63"/>
    </sheetView>
  </sheetViews>
  <sheetFormatPr defaultRowHeight="15" x14ac:dyDescent="0.25"/>
  <cols>
    <col min="1" max="1" width="2.7109375" customWidth="1"/>
    <col min="2" max="2" width="22.140625" bestFit="1" customWidth="1"/>
    <col min="3" max="11" width="11.7109375" customWidth="1"/>
    <col min="12" max="12" width="2.5703125" customWidth="1"/>
    <col min="13" max="21" width="10.140625" customWidth="1"/>
    <col min="22" max="22" width="2.5703125" customWidth="1"/>
    <col min="23" max="23" width="11.140625" customWidth="1"/>
    <col min="27" max="28" width="9.28515625" customWidth="1"/>
    <col min="29" max="29" width="1.85546875" customWidth="1"/>
    <col min="33" max="33" width="11.5703125" customWidth="1"/>
  </cols>
  <sheetData>
    <row r="1" spans="1:24" x14ac:dyDescent="0.25">
      <c r="A1" s="1" t="s">
        <v>57</v>
      </c>
    </row>
    <row r="2" spans="1:24" x14ac:dyDescent="0.25">
      <c r="A2" s="1"/>
    </row>
    <row r="3" spans="1:24" x14ac:dyDescent="0.25">
      <c r="A3" s="1" t="s">
        <v>21</v>
      </c>
      <c r="M3" s="1" t="s">
        <v>23</v>
      </c>
      <c r="W3" s="1" t="str">
        <f>'2'!V3</f>
        <v>VARIAÇÃO (JAN-DEZ)</v>
      </c>
    </row>
    <row r="4" spans="1:24" ht="15.75" thickBot="1" x14ac:dyDescent="0.3"/>
    <row r="5" spans="1:24" ht="24" customHeight="1" x14ac:dyDescent="0.25">
      <c r="A5" s="420" t="s">
        <v>35</v>
      </c>
      <c r="B5" s="450"/>
      <c r="C5" s="422">
        <v>2016</v>
      </c>
      <c r="D5" s="424">
        <v>2017</v>
      </c>
      <c r="E5" s="424">
        <v>2018</v>
      </c>
      <c r="F5" s="424">
        <v>2019</v>
      </c>
      <c r="G5" s="424">
        <v>2020</v>
      </c>
      <c r="H5" s="424">
        <v>2021</v>
      </c>
      <c r="I5" s="424">
        <v>2022</v>
      </c>
      <c r="J5" s="424">
        <v>2023</v>
      </c>
      <c r="K5" s="457">
        <v>2024</v>
      </c>
      <c r="M5" s="436">
        <v>2016</v>
      </c>
      <c r="N5" s="424">
        <v>2017</v>
      </c>
      <c r="O5" s="424">
        <v>2018</v>
      </c>
      <c r="P5" s="426">
        <v>2019</v>
      </c>
      <c r="Q5" s="426">
        <v>2020</v>
      </c>
      <c r="R5" s="424">
        <v>2021</v>
      </c>
      <c r="S5" s="424">
        <v>2022</v>
      </c>
      <c r="T5" s="424">
        <v>2023</v>
      </c>
      <c r="U5" s="460">
        <v>2024</v>
      </c>
      <c r="W5" s="442" t="s">
        <v>86</v>
      </c>
      <c r="X5" s="443"/>
    </row>
    <row r="6" spans="1:24" ht="20.25" customHeight="1" thickBot="1" x14ac:dyDescent="0.3">
      <c r="A6" s="451"/>
      <c r="B6" s="452"/>
      <c r="C6" s="453"/>
      <c r="D6" s="444"/>
      <c r="E6" s="444"/>
      <c r="F6" s="444"/>
      <c r="G6" s="444"/>
      <c r="H6" s="425"/>
      <c r="I6" s="425"/>
      <c r="J6" s="444"/>
      <c r="K6" s="459"/>
      <c r="M6" s="456"/>
      <c r="N6" s="444"/>
      <c r="O6" s="444"/>
      <c r="P6" s="449"/>
      <c r="Q6" s="449"/>
      <c r="R6" s="444"/>
      <c r="S6" s="444"/>
      <c r="T6" s="444"/>
      <c r="U6" s="461"/>
      <c r="W6" s="89" t="s">
        <v>0</v>
      </c>
      <c r="X6" s="73" t="s">
        <v>37</v>
      </c>
    </row>
    <row r="7" spans="1:24" ht="20.100000000000001" customHeight="1" thickBot="1" x14ac:dyDescent="0.3">
      <c r="A7" s="3" t="s">
        <v>2</v>
      </c>
      <c r="B7" s="4"/>
      <c r="C7" s="7">
        <f t="shared" ref="C7:J7" si="0">SUM(C8:C20)</f>
        <v>84199496</v>
      </c>
      <c r="D7" s="8">
        <f t="shared" si="0"/>
        <v>84658404</v>
      </c>
      <c r="E7" s="8">
        <f t="shared" si="0"/>
        <v>86072206</v>
      </c>
      <c r="F7" s="8">
        <f t="shared" si="0"/>
        <v>90838237</v>
      </c>
      <c r="G7" s="8">
        <f t="shared" si="0"/>
        <v>94537479</v>
      </c>
      <c r="H7" s="8">
        <f t="shared" si="0"/>
        <v>100080849</v>
      </c>
      <c r="I7" s="8">
        <f t="shared" si="0"/>
        <v>97561468.412000015</v>
      </c>
      <c r="J7" s="8">
        <f t="shared" si="0"/>
        <v>95765832.050000027</v>
      </c>
      <c r="K7" s="170">
        <f t="shared" ref="K7" si="1">SUM(K8:K20)</f>
        <v>94387429.650999963</v>
      </c>
      <c r="M7" s="62">
        <f t="shared" ref="M7:T7" si="2">C7/C24</f>
        <v>0.45932644610482432</v>
      </c>
      <c r="N7" s="15">
        <f t="shared" si="2"/>
        <v>0.45226782211217958</v>
      </c>
      <c r="O7" s="15">
        <f t="shared" si="2"/>
        <v>0.47104805028867003</v>
      </c>
      <c r="P7" s="233">
        <f t="shared" si="2"/>
        <v>0.48038211257094382</v>
      </c>
      <c r="Q7" s="233">
        <f t="shared" si="2"/>
        <v>0.46672871154528539</v>
      </c>
      <c r="R7" s="233">
        <f t="shared" si="2"/>
        <v>0.47861466161407923</v>
      </c>
      <c r="S7" s="233">
        <f t="shared" si="2"/>
        <v>0.47768976411007369</v>
      </c>
      <c r="T7" s="15">
        <f t="shared" si="2"/>
        <v>0.47783896819130228</v>
      </c>
      <c r="U7" s="377">
        <f>K7/K24</f>
        <v>0.49243339301894345</v>
      </c>
      <c r="W7" s="100">
        <f>(K7-J7)/J7</f>
        <v>-1.4393467581218213E-2</v>
      </c>
      <c r="X7" s="99">
        <f>(U7-T7)*100</f>
        <v>1.4594424827641173</v>
      </c>
    </row>
    <row r="8" spans="1:24" ht="20.100000000000001" customHeight="1" x14ac:dyDescent="0.25">
      <c r="A8" s="23"/>
      <c r="B8" t="s">
        <v>10</v>
      </c>
      <c r="C8" s="9">
        <v>13923523</v>
      </c>
      <c r="D8" s="34">
        <v>14250667</v>
      </c>
      <c r="E8" s="34">
        <v>14740881</v>
      </c>
      <c r="F8" s="34">
        <v>15427097</v>
      </c>
      <c r="G8" s="34">
        <v>16506960</v>
      </c>
      <c r="H8" s="34">
        <v>16927304</v>
      </c>
      <c r="I8" s="34">
        <v>16428880.964000002</v>
      </c>
      <c r="J8" s="10">
        <v>15496123.509000007</v>
      </c>
      <c r="K8" s="156">
        <v>13713938.695000002</v>
      </c>
      <c r="M8" s="94">
        <f t="shared" ref="M8:M20" si="3">C8/$C$7</f>
        <v>0.16536349576249246</v>
      </c>
      <c r="N8" s="17">
        <f t="shared" ref="N8:N20" si="4">D8/$D$7</f>
        <v>0.16833139212026724</v>
      </c>
      <c r="O8" s="17">
        <f t="shared" ref="O8:O20" si="5">E8/$E$7</f>
        <v>0.17126180081872189</v>
      </c>
      <c r="P8" s="36">
        <f t="shared" ref="P8:P20" si="6">F8/$F$7</f>
        <v>0.1698304316496147</v>
      </c>
      <c r="Q8" s="36">
        <f t="shared" ref="Q8:Q20" si="7">G8/$G$7</f>
        <v>0.17460757547808103</v>
      </c>
      <c r="R8" s="36">
        <f t="shared" ref="R8:R20" si="8">H8/$H$7</f>
        <v>0.16913629499685798</v>
      </c>
      <c r="S8" s="36">
        <f t="shared" ref="S8:S20" si="9">I8/$I$7</f>
        <v>0.16839517927939732</v>
      </c>
      <c r="T8" s="17">
        <f t="shared" ref="T8:T20" si="10">J8/$J$7</f>
        <v>0.1618126546523333</v>
      </c>
      <c r="U8" s="76">
        <f t="shared" ref="U8:U20" si="11">K8/$K$7</f>
        <v>0.14529412174595341</v>
      </c>
      <c r="W8" s="101">
        <f t="shared" ref="W8:W24" si="12">(K8-J8)/J8</f>
        <v>-0.11500842858957133</v>
      </c>
      <c r="X8" s="102">
        <f t="shared" ref="X8:X24" si="13">(U8-T8)*100</f>
        <v>-1.651853290637989</v>
      </c>
    </row>
    <row r="9" spans="1:24" ht="20.100000000000001" customHeight="1" x14ac:dyDescent="0.25">
      <c r="A9" s="23"/>
      <c r="B9" t="s">
        <v>17</v>
      </c>
      <c r="C9" s="9">
        <v>174272</v>
      </c>
      <c r="D9" s="34">
        <v>210679</v>
      </c>
      <c r="E9" s="34">
        <v>127287</v>
      </c>
      <c r="F9" s="34">
        <v>120389</v>
      </c>
      <c r="G9" s="34">
        <v>121021</v>
      </c>
      <c r="H9" s="34">
        <v>141038</v>
      </c>
      <c r="I9" s="34">
        <v>135145.299</v>
      </c>
      <c r="J9" s="10">
        <v>144422.05899999995</v>
      </c>
      <c r="K9" s="156">
        <v>164838.28399999993</v>
      </c>
      <c r="M9" s="94">
        <f t="shared" si="3"/>
        <v>2.069751106348665E-3</v>
      </c>
      <c r="N9" s="17">
        <f t="shared" si="4"/>
        <v>2.4885775073198876E-3</v>
      </c>
      <c r="O9" s="17">
        <f t="shared" si="5"/>
        <v>1.47883975461254E-3</v>
      </c>
      <c r="P9" s="36">
        <f t="shared" si="6"/>
        <v>1.3253119388479545E-3</v>
      </c>
      <c r="Q9" s="36">
        <f t="shared" si="7"/>
        <v>1.2801377959317066E-3</v>
      </c>
      <c r="R9" s="36">
        <f t="shared" si="8"/>
        <v>1.4092406430325146E-3</v>
      </c>
      <c r="S9" s="36">
        <f t="shared" si="9"/>
        <v>1.3852323176326566E-3</v>
      </c>
      <c r="T9" s="17">
        <f t="shared" si="10"/>
        <v>1.5080750191216023E-3</v>
      </c>
      <c r="U9" s="76">
        <f t="shared" si="11"/>
        <v>1.7464008142767937E-3</v>
      </c>
      <c r="W9" s="101">
        <f t="shared" si="12"/>
        <v>0.14136500435850996</v>
      </c>
      <c r="X9" s="102">
        <f t="shared" si="13"/>
        <v>2.3832579515519141E-2</v>
      </c>
    </row>
    <row r="10" spans="1:24" ht="20.100000000000001" customHeight="1" x14ac:dyDescent="0.25">
      <c r="A10" s="23"/>
      <c r="B10" t="s">
        <v>14</v>
      </c>
      <c r="C10" s="9">
        <v>8286318</v>
      </c>
      <c r="D10" s="34">
        <v>9244831</v>
      </c>
      <c r="E10" s="34">
        <v>9042959</v>
      </c>
      <c r="F10" s="34">
        <v>8375287</v>
      </c>
      <c r="G10" s="34">
        <v>9732336</v>
      </c>
      <c r="H10" s="34">
        <v>11137124</v>
      </c>
      <c r="I10" s="34">
        <v>11588959.969999993</v>
      </c>
      <c r="J10" s="10">
        <v>11925946.649999999</v>
      </c>
      <c r="K10" s="156">
        <v>12600763.164999999</v>
      </c>
      <c r="M10" s="94">
        <f t="shared" si="3"/>
        <v>9.8412916865915676E-2</v>
      </c>
      <c r="N10" s="17">
        <f t="shared" si="4"/>
        <v>0.10920157436466674</v>
      </c>
      <c r="O10" s="17">
        <f t="shared" si="5"/>
        <v>0.10506247510375184</v>
      </c>
      <c r="P10" s="36">
        <f t="shared" si="6"/>
        <v>9.2200017047887009E-2</v>
      </c>
      <c r="Q10" s="36">
        <f t="shared" si="7"/>
        <v>0.10294685349077269</v>
      </c>
      <c r="R10" s="36">
        <f t="shared" si="8"/>
        <v>0.11128127020585127</v>
      </c>
      <c r="S10" s="36">
        <f t="shared" si="9"/>
        <v>0.11878623967671398</v>
      </c>
      <c r="T10" s="17">
        <f t="shared" si="10"/>
        <v>0.12453237647194854</v>
      </c>
      <c r="U10" s="76">
        <f t="shared" si="11"/>
        <v>0.13350043762810002</v>
      </c>
      <c r="W10" s="101">
        <f t="shared" si="12"/>
        <v>5.6583895166091545E-2</v>
      </c>
      <c r="X10" s="102">
        <f t="shared" si="13"/>
        <v>0.896806115615148</v>
      </c>
    </row>
    <row r="11" spans="1:24" ht="20.100000000000001" customHeight="1" x14ac:dyDescent="0.25">
      <c r="A11" s="23"/>
      <c r="B11" t="s">
        <v>8</v>
      </c>
      <c r="C11" s="9">
        <v>68843</v>
      </c>
      <c r="D11" s="34">
        <v>42685</v>
      </c>
      <c r="E11" s="34">
        <v>135956</v>
      </c>
      <c r="F11" s="34">
        <v>183998</v>
      </c>
      <c r="G11" s="34">
        <v>53281</v>
      </c>
      <c r="H11" s="34"/>
      <c r="I11" s="34"/>
      <c r="J11" s="10"/>
      <c r="K11" s="156"/>
      <c r="M11" s="94">
        <f t="shared" si="3"/>
        <v>8.1761772065714027E-4</v>
      </c>
      <c r="N11" s="17">
        <f t="shared" si="4"/>
        <v>5.042027487312423E-4</v>
      </c>
      <c r="O11" s="17">
        <f t="shared" si="5"/>
        <v>1.579557517092103E-3</v>
      </c>
      <c r="P11" s="36">
        <f t="shared" si="6"/>
        <v>2.0255567047167593E-3</v>
      </c>
      <c r="Q11" s="36">
        <f t="shared" si="7"/>
        <v>5.6359658162663724E-4</v>
      </c>
      <c r="R11" s="36">
        <f t="shared" si="8"/>
        <v>0</v>
      </c>
      <c r="S11" s="36">
        <f t="shared" si="9"/>
        <v>0</v>
      </c>
      <c r="T11" s="17">
        <f t="shared" si="10"/>
        <v>0</v>
      </c>
      <c r="U11" s="76">
        <f t="shared" si="11"/>
        <v>0</v>
      </c>
      <c r="W11" s="101"/>
      <c r="X11" s="102">
        <f t="shared" si="13"/>
        <v>0</v>
      </c>
    </row>
    <row r="12" spans="1:24" ht="20.100000000000001" customHeight="1" x14ac:dyDescent="0.25">
      <c r="A12" s="23"/>
      <c r="B12" t="s">
        <v>15</v>
      </c>
      <c r="C12" s="9">
        <v>12210</v>
      </c>
      <c r="D12" s="34">
        <v>14609</v>
      </c>
      <c r="E12" s="34">
        <v>13775</v>
      </c>
      <c r="F12" s="34">
        <v>9955</v>
      </c>
      <c r="G12" s="34">
        <v>9151</v>
      </c>
      <c r="H12" s="34">
        <v>11208</v>
      </c>
      <c r="I12" s="34">
        <v>9194.7580000000016</v>
      </c>
      <c r="J12" s="10">
        <v>7743.9580000000005</v>
      </c>
      <c r="K12" s="156">
        <v>5491.2879999999986</v>
      </c>
      <c r="M12" s="94">
        <f t="shared" si="3"/>
        <v>1.450127444943376E-4</v>
      </c>
      <c r="N12" s="17">
        <f t="shared" si="4"/>
        <v>1.7256408471862995E-4</v>
      </c>
      <c r="O12" s="17">
        <f t="shared" si="5"/>
        <v>1.6004004823578008E-4</v>
      </c>
      <c r="P12" s="36">
        <f t="shared" si="6"/>
        <v>1.095904140015399E-4</v>
      </c>
      <c r="Q12" s="36">
        <f t="shared" si="7"/>
        <v>9.6797588605044142E-5</v>
      </c>
      <c r="R12" s="36">
        <f t="shared" si="8"/>
        <v>1.119894576433899E-4</v>
      </c>
      <c r="S12" s="36">
        <f t="shared" si="9"/>
        <v>9.4245793443480504E-5</v>
      </c>
      <c r="T12" s="17">
        <f t="shared" si="10"/>
        <v>8.0863475356814365E-5</v>
      </c>
      <c r="U12" s="76">
        <f t="shared" si="11"/>
        <v>5.8178170761765443E-5</v>
      </c>
      <c r="W12" s="101">
        <f t="shared" si="12"/>
        <v>-0.29089388139760081</v>
      </c>
      <c r="X12" s="102">
        <f t="shared" si="13"/>
        <v>-2.268530459504892E-3</v>
      </c>
    </row>
    <row r="13" spans="1:24" ht="20.100000000000001" customHeight="1" x14ac:dyDescent="0.25">
      <c r="A13" s="23"/>
      <c r="B13" t="s">
        <v>13</v>
      </c>
      <c r="C13" s="9">
        <v>1041669</v>
      </c>
      <c r="D13" s="34">
        <v>717548</v>
      </c>
      <c r="E13" s="34">
        <v>967173</v>
      </c>
      <c r="F13" s="34">
        <v>806154</v>
      </c>
      <c r="G13" s="34">
        <v>478640</v>
      </c>
      <c r="H13" s="34">
        <v>349735</v>
      </c>
      <c r="I13" s="34">
        <v>252953.54500000007</v>
      </c>
      <c r="J13" s="10">
        <v>361490.22100000002</v>
      </c>
      <c r="K13" s="156">
        <v>408823.40600000013</v>
      </c>
      <c r="M13" s="94">
        <f t="shared" si="3"/>
        <v>1.2371439848048497E-2</v>
      </c>
      <c r="N13" s="17">
        <f t="shared" si="4"/>
        <v>8.4758035362915655E-3</v>
      </c>
      <c r="O13" s="17">
        <f t="shared" si="5"/>
        <v>1.123676323574186E-2</v>
      </c>
      <c r="P13" s="36">
        <f t="shared" si="6"/>
        <v>8.8746108095426827E-3</v>
      </c>
      <c r="Q13" s="36">
        <f t="shared" si="7"/>
        <v>5.0629655567608267E-3</v>
      </c>
      <c r="R13" s="36">
        <f t="shared" si="8"/>
        <v>3.4945247117158249E-3</v>
      </c>
      <c r="S13" s="36">
        <f t="shared" si="9"/>
        <v>2.5927607396373188E-3</v>
      </c>
      <c r="T13" s="17">
        <f t="shared" si="10"/>
        <v>3.774730645176908E-3</v>
      </c>
      <c r="U13" s="76">
        <f t="shared" si="11"/>
        <v>4.3313331818827525E-3</v>
      </c>
      <c r="W13" s="101">
        <f t="shared" si="12"/>
        <v>0.13093904689609878</v>
      </c>
      <c r="X13" s="102">
        <f t="shared" si="13"/>
        <v>5.5660253670584449E-2</v>
      </c>
    </row>
    <row r="14" spans="1:24" ht="20.100000000000001" customHeight="1" x14ac:dyDescent="0.25">
      <c r="A14" s="23"/>
      <c r="B14" t="s">
        <v>16</v>
      </c>
      <c r="C14" s="9">
        <v>3608437</v>
      </c>
      <c r="D14" s="34">
        <v>4385682</v>
      </c>
      <c r="E14" s="34">
        <v>4504040</v>
      </c>
      <c r="F14" s="34">
        <v>4397791</v>
      </c>
      <c r="G14" s="34">
        <v>4263106</v>
      </c>
      <c r="H14" s="34">
        <v>4333103</v>
      </c>
      <c r="I14" s="34">
        <v>4435619.8089999985</v>
      </c>
      <c r="J14" s="10">
        <v>3928025.3989999993</v>
      </c>
      <c r="K14" s="156">
        <v>3984437.5010000011</v>
      </c>
      <c r="M14" s="94">
        <f t="shared" si="3"/>
        <v>4.2855802842335304E-2</v>
      </c>
      <c r="N14" s="17">
        <f t="shared" si="4"/>
        <v>5.1804449325550714E-2</v>
      </c>
      <c r="O14" s="17">
        <f t="shared" si="5"/>
        <v>5.2328622784456109E-2</v>
      </c>
      <c r="P14" s="36">
        <f t="shared" si="6"/>
        <v>4.8413434091636981E-2</v>
      </c>
      <c r="Q14" s="36">
        <f t="shared" si="7"/>
        <v>4.5094348242563143E-2</v>
      </c>
      <c r="R14" s="36">
        <f t="shared" si="8"/>
        <v>4.3296025596265678E-2</v>
      </c>
      <c r="S14" s="36">
        <f t="shared" si="9"/>
        <v>4.546487338903582E-2</v>
      </c>
      <c r="T14" s="17">
        <f t="shared" si="10"/>
        <v>4.1016981891298654E-2</v>
      </c>
      <c r="U14" s="76">
        <f t="shared" si="11"/>
        <v>4.2213645564166381E-2</v>
      </c>
      <c r="W14" s="101">
        <f t="shared" si="12"/>
        <v>1.4361440232632729E-2</v>
      </c>
      <c r="X14" s="102">
        <f t="shared" si="13"/>
        <v>0.11966636728677274</v>
      </c>
    </row>
    <row r="15" spans="1:24" ht="20.100000000000001" customHeight="1" x14ac:dyDescent="0.25">
      <c r="A15" s="23"/>
      <c r="B15" t="s">
        <v>83</v>
      </c>
      <c r="C15" s="9">
        <v>255998</v>
      </c>
      <c r="D15" s="34">
        <v>249482</v>
      </c>
      <c r="E15" s="34">
        <v>246420</v>
      </c>
      <c r="F15" s="34">
        <v>310524</v>
      </c>
      <c r="G15" s="34">
        <v>400100</v>
      </c>
      <c r="H15" s="34">
        <v>609201</v>
      </c>
      <c r="I15" s="34">
        <v>704129.67800000007</v>
      </c>
      <c r="J15" s="10">
        <v>790043.25999999966</v>
      </c>
      <c r="K15" s="156">
        <v>681549.28799999959</v>
      </c>
      <c r="M15" s="94">
        <f t="shared" si="3"/>
        <v>3.0403744934530247E-3</v>
      </c>
      <c r="N15" s="17">
        <f t="shared" si="4"/>
        <v>2.9469253873484315E-3</v>
      </c>
      <c r="O15" s="17">
        <f t="shared" si="5"/>
        <v>2.8629450951913561E-3</v>
      </c>
      <c r="P15" s="36">
        <f t="shared" si="6"/>
        <v>3.4184282990873107E-3</v>
      </c>
      <c r="Q15" s="36">
        <f t="shared" si="7"/>
        <v>4.2321839362778014E-3</v>
      </c>
      <c r="R15" s="36">
        <f t="shared" si="8"/>
        <v>6.0870886496976057E-3</v>
      </c>
      <c r="S15" s="36">
        <f t="shared" si="9"/>
        <v>7.2172927433448971E-3</v>
      </c>
      <c r="T15" s="17">
        <f t="shared" si="10"/>
        <v>8.2497404668035717E-3</v>
      </c>
      <c r="U15" s="76">
        <f t="shared" si="11"/>
        <v>7.2207632999441371E-3</v>
      </c>
      <c r="W15" s="101">
        <f t="shared" si="12"/>
        <v>-0.13732662183587277</v>
      </c>
      <c r="X15" s="102">
        <f t="shared" si="13"/>
        <v>-0.10289771668594347</v>
      </c>
    </row>
    <row r="16" spans="1:24" ht="20.100000000000001" customHeight="1" x14ac:dyDescent="0.25">
      <c r="A16" s="23"/>
      <c r="B16" t="s">
        <v>9</v>
      </c>
      <c r="C16" s="9">
        <v>2984288</v>
      </c>
      <c r="D16" s="34">
        <v>3836769</v>
      </c>
      <c r="E16" s="34">
        <v>4461888</v>
      </c>
      <c r="F16" s="34">
        <v>4418467</v>
      </c>
      <c r="G16" s="34">
        <v>4329174</v>
      </c>
      <c r="H16" s="34">
        <v>4501098</v>
      </c>
      <c r="I16" s="34">
        <v>4381285.0580000002</v>
      </c>
      <c r="J16" s="10">
        <v>4102687.2529999991</v>
      </c>
      <c r="K16" s="156">
        <v>3920181.4960000003</v>
      </c>
      <c r="M16" s="94">
        <f t="shared" si="3"/>
        <v>3.5443062509542815E-2</v>
      </c>
      <c r="N16" s="17">
        <f t="shared" si="4"/>
        <v>4.5320592152906639E-2</v>
      </c>
      <c r="O16" s="17">
        <f t="shared" si="5"/>
        <v>5.1838894427778462E-2</v>
      </c>
      <c r="P16" s="36">
        <f t="shared" si="6"/>
        <v>4.8641047491927873E-2</v>
      </c>
      <c r="Q16" s="36">
        <f t="shared" si="7"/>
        <v>4.57932033495414E-2</v>
      </c>
      <c r="R16" s="36">
        <f t="shared" si="8"/>
        <v>4.4974618470712616E-2</v>
      </c>
      <c r="S16" s="36">
        <f t="shared" si="9"/>
        <v>4.4907945004455309E-2</v>
      </c>
      <c r="T16" s="17">
        <f t="shared" si="10"/>
        <v>4.2840825012181345E-2</v>
      </c>
      <c r="U16" s="76">
        <f t="shared" si="11"/>
        <v>4.1532876893617891E-2</v>
      </c>
      <c r="W16" s="101">
        <f t="shared" si="12"/>
        <v>-4.4484442938355961E-2</v>
      </c>
      <c r="X16" s="102">
        <f t="shared" si="13"/>
        <v>-0.13079481185634539</v>
      </c>
    </row>
    <row r="17" spans="1:24" ht="20.25" customHeight="1" x14ac:dyDescent="0.25">
      <c r="A17" s="23"/>
      <c r="B17" t="s">
        <v>12</v>
      </c>
      <c r="C17" s="9">
        <v>3400350</v>
      </c>
      <c r="D17" s="34">
        <v>3567078</v>
      </c>
      <c r="E17" s="34">
        <v>3607751</v>
      </c>
      <c r="F17" s="34">
        <v>6477360</v>
      </c>
      <c r="G17" s="34">
        <v>6887825</v>
      </c>
      <c r="H17" s="34">
        <v>6921481</v>
      </c>
      <c r="I17" s="34">
        <v>6317862.0710000023</v>
      </c>
      <c r="J17" s="10">
        <v>5370442.9030000018</v>
      </c>
      <c r="K17" s="156">
        <v>4873922.6719999975</v>
      </c>
      <c r="M17" s="94">
        <f t="shared" si="3"/>
        <v>4.0384446006660184E-2</v>
      </c>
      <c r="N17" s="17">
        <f t="shared" si="4"/>
        <v>4.2134954493118014E-2</v>
      </c>
      <c r="O17" s="17">
        <f t="shared" si="5"/>
        <v>4.1915400657908081E-2</v>
      </c>
      <c r="P17" s="36">
        <f t="shared" si="6"/>
        <v>7.1306535814868358E-2</v>
      </c>
      <c r="Q17" s="36">
        <f t="shared" si="7"/>
        <v>7.2858141266914894E-2</v>
      </c>
      <c r="R17" s="36">
        <f t="shared" si="8"/>
        <v>6.9158895724395777E-2</v>
      </c>
      <c r="S17" s="36">
        <f t="shared" si="9"/>
        <v>6.4757759121867708E-2</v>
      </c>
      <c r="T17" s="17">
        <f t="shared" si="10"/>
        <v>5.6078904010316073E-2</v>
      </c>
      <c r="U17" s="76">
        <f t="shared" si="11"/>
        <v>5.1637412842170369E-2</v>
      </c>
      <c r="W17" s="101">
        <f t="shared" si="12"/>
        <v>-9.2454242595641681E-2</v>
      </c>
      <c r="X17" s="102">
        <f t="shared" si="13"/>
        <v>-0.44414911681457048</v>
      </c>
    </row>
    <row r="18" spans="1:24" ht="20.100000000000001" customHeight="1" x14ac:dyDescent="0.25">
      <c r="A18" s="23"/>
      <c r="B18" t="s">
        <v>11</v>
      </c>
      <c r="C18" s="9">
        <v>12390972</v>
      </c>
      <c r="D18" s="34">
        <v>13197036</v>
      </c>
      <c r="E18" s="34">
        <v>15907244</v>
      </c>
      <c r="F18" s="34">
        <v>17610905</v>
      </c>
      <c r="G18" s="34">
        <v>19064159</v>
      </c>
      <c r="H18" s="34">
        <v>20499399</v>
      </c>
      <c r="I18" s="34">
        <v>19606994.135999992</v>
      </c>
      <c r="J18" s="10">
        <v>19500899.820000008</v>
      </c>
      <c r="K18" s="156">
        <v>18387972.713999994</v>
      </c>
      <c r="M18" s="94">
        <f t="shared" si="3"/>
        <v>0.14716206852354555</v>
      </c>
      <c r="N18" s="17">
        <f t="shared" si="4"/>
        <v>0.15588571691004238</v>
      </c>
      <c r="O18" s="17">
        <f t="shared" si="5"/>
        <v>0.18481278381548627</v>
      </c>
      <c r="P18" s="36">
        <f t="shared" si="6"/>
        <v>0.19387105674452929</v>
      </c>
      <c r="Q18" s="36">
        <f t="shared" si="7"/>
        <v>0.20165715440751281</v>
      </c>
      <c r="R18" s="36">
        <f t="shared" si="8"/>
        <v>0.20482838829634628</v>
      </c>
      <c r="S18" s="36">
        <f t="shared" si="9"/>
        <v>0.20097067474630528</v>
      </c>
      <c r="T18" s="17">
        <f t="shared" si="10"/>
        <v>0.20363108013115208</v>
      </c>
      <c r="U18" s="76">
        <f t="shared" si="11"/>
        <v>0.19481378804349281</v>
      </c>
      <c r="W18" s="101">
        <f t="shared" si="12"/>
        <v>-5.7070551424432334E-2</v>
      </c>
      <c r="X18" s="102">
        <f t="shared" si="13"/>
        <v>-0.88172920876592731</v>
      </c>
    </row>
    <row r="19" spans="1:24" ht="20.100000000000001" customHeight="1" x14ac:dyDescent="0.25">
      <c r="A19" s="23"/>
      <c r="B19" t="s">
        <v>6</v>
      </c>
      <c r="C19" s="9">
        <v>37960402</v>
      </c>
      <c r="D19" s="34">
        <v>34839265</v>
      </c>
      <c r="E19" s="34">
        <v>32218645</v>
      </c>
      <c r="F19" s="34">
        <v>32597080</v>
      </c>
      <c r="G19" s="34">
        <v>32595947</v>
      </c>
      <c r="H19" s="34">
        <v>34535658</v>
      </c>
      <c r="I19" s="34">
        <v>33554669.072000027</v>
      </c>
      <c r="J19" s="10">
        <v>33981214.113000005</v>
      </c>
      <c r="K19" s="156">
        <v>35504235.625999972</v>
      </c>
      <c r="M19" s="94">
        <f t="shared" si="3"/>
        <v>0.45083882687373805</v>
      </c>
      <c r="N19" s="17">
        <f t="shared" si="4"/>
        <v>0.41152754308952011</v>
      </c>
      <c r="O19" s="17">
        <f t="shared" si="5"/>
        <v>0.37432112521898186</v>
      </c>
      <c r="P19" s="36">
        <f t="shared" si="6"/>
        <v>0.35884756327888662</v>
      </c>
      <c r="Q19" s="36">
        <f t="shared" si="7"/>
        <v>0.34479390972547513</v>
      </c>
      <c r="R19" s="36">
        <f t="shared" si="8"/>
        <v>0.34507758822069945</v>
      </c>
      <c r="S19" s="36">
        <f t="shared" si="9"/>
        <v>0.34393362070258487</v>
      </c>
      <c r="T19" s="17">
        <f t="shared" si="10"/>
        <v>0.35483651512846637</v>
      </c>
      <c r="U19" s="76">
        <f t="shared" si="11"/>
        <v>0.37615427983660354</v>
      </c>
      <c r="W19" s="101">
        <f t="shared" si="12"/>
        <v>4.4819514333283128E-2</v>
      </c>
      <c r="X19" s="102">
        <f t="shared" si="13"/>
        <v>2.1317764708137177</v>
      </c>
    </row>
    <row r="20" spans="1:24" ht="20.100000000000001" customHeight="1" thickBot="1" x14ac:dyDescent="0.3">
      <c r="A20" s="23"/>
      <c r="B20" t="s">
        <v>7</v>
      </c>
      <c r="C20" s="31">
        <v>92214</v>
      </c>
      <c r="D20" s="42">
        <v>102073</v>
      </c>
      <c r="E20" s="42">
        <v>98187</v>
      </c>
      <c r="F20" s="34">
        <v>103230</v>
      </c>
      <c r="G20" s="34">
        <v>95779</v>
      </c>
      <c r="H20" s="34">
        <v>114500</v>
      </c>
      <c r="I20" s="34">
        <v>145774.05200000003</v>
      </c>
      <c r="J20" s="10">
        <v>156792.90500000006</v>
      </c>
      <c r="K20" s="156">
        <v>141275.51600000003</v>
      </c>
      <c r="M20" s="94">
        <f t="shared" si="3"/>
        <v>1.095184702768292E-3</v>
      </c>
      <c r="N20" s="17">
        <f t="shared" si="4"/>
        <v>1.2057042795184279E-3</v>
      </c>
      <c r="O20" s="17">
        <f t="shared" si="5"/>
        <v>1.1407515220418539E-3</v>
      </c>
      <c r="P20" s="36">
        <f t="shared" si="6"/>
        <v>1.1364157144529345E-3</v>
      </c>
      <c r="Q20" s="36">
        <f t="shared" si="7"/>
        <v>1.0131325799368947E-3</v>
      </c>
      <c r="R20" s="36">
        <f t="shared" si="8"/>
        <v>1.1440750267815974E-3</v>
      </c>
      <c r="S20" s="36">
        <f t="shared" si="9"/>
        <v>1.4941764855813701E-3</v>
      </c>
      <c r="T20" s="17">
        <f t="shared" si="10"/>
        <v>1.6372530958446365E-3</v>
      </c>
      <c r="U20" s="76">
        <f t="shared" si="11"/>
        <v>1.4967619790301528E-3</v>
      </c>
      <c r="W20" s="103">
        <f t="shared" si="12"/>
        <v>-9.896741820046015E-2</v>
      </c>
      <c r="X20" s="104">
        <f t="shared" si="13"/>
        <v>-1.4049111681448363E-2</v>
      </c>
    </row>
    <row r="21" spans="1:24" ht="20.100000000000001" customHeight="1" thickBot="1" x14ac:dyDescent="0.3">
      <c r="A21" s="5" t="s">
        <v>45</v>
      </c>
      <c r="B21" s="6"/>
      <c r="C21" s="12">
        <f t="shared" ref="C21:I21" si="14">C22+C23</f>
        <v>99111299</v>
      </c>
      <c r="D21" s="35">
        <f t="shared" si="14"/>
        <v>102528037</v>
      </c>
      <c r="E21" s="35">
        <f t="shared" si="14"/>
        <v>96652690</v>
      </c>
      <c r="F21" s="35">
        <f t="shared" si="14"/>
        <v>98257557</v>
      </c>
      <c r="G21" s="35">
        <f t="shared" si="14"/>
        <v>108015903</v>
      </c>
      <c r="H21" s="35">
        <f t="shared" si="14"/>
        <v>109024423</v>
      </c>
      <c r="I21" s="35">
        <f t="shared" si="14"/>
        <v>106674577.11800009</v>
      </c>
      <c r="J21" s="13">
        <f t="shared" ref="J21:K21" si="15">J22+J23</f>
        <v>104648613.87199998</v>
      </c>
      <c r="K21" s="155">
        <f t="shared" si="15"/>
        <v>97288096.398000047</v>
      </c>
      <c r="M21" s="19">
        <f t="shared" ref="M21:T21" si="16">C21/C24</f>
        <v>0.54067355389517568</v>
      </c>
      <c r="N21" s="20">
        <f t="shared" si="16"/>
        <v>0.54773217788782036</v>
      </c>
      <c r="O21" s="20">
        <f t="shared" si="16"/>
        <v>0.52895194971132997</v>
      </c>
      <c r="P21" s="234">
        <f t="shared" si="16"/>
        <v>0.51961788742905624</v>
      </c>
      <c r="Q21" s="234">
        <f t="shared" si="16"/>
        <v>0.53327128845471461</v>
      </c>
      <c r="R21" s="234">
        <f t="shared" si="16"/>
        <v>0.52138533838592072</v>
      </c>
      <c r="S21" s="234">
        <f t="shared" si="16"/>
        <v>0.52231023588992642</v>
      </c>
      <c r="T21" s="20">
        <f t="shared" si="16"/>
        <v>0.52216103180869777</v>
      </c>
      <c r="U21" s="215">
        <f>K21/K24</f>
        <v>0.50756660698105649</v>
      </c>
      <c r="W21" s="62">
        <f t="shared" si="12"/>
        <v>-7.0335546756528311E-2</v>
      </c>
      <c r="X21" s="99">
        <f t="shared" si="13"/>
        <v>-1.4594424827641284</v>
      </c>
    </row>
    <row r="22" spans="1:24" ht="20.100000000000001" customHeight="1" x14ac:dyDescent="0.25">
      <c r="A22" s="23"/>
      <c r="B22" t="s">
        <v>4</v>
      </c>
      <c r="C22" s="9">
        <v>2685611</v>
      </c>
      <c r="D22" s="34">
        <v>2953141</v>
      </c>
      <c r="E22" s="34">
        <v>4472943</v>
      </c>
      <c r="F22" s="34">
        <v>8047396</v>
      </c>
      <c r="G22" s="34">
        <v>8157392</v>
      </c>
      <c r="H22" s="34">
        <v>9161084</v>
      </c>
      <c r="I22" s="34">
        <v>10355385.218000002</v>
      </c>
      <c r="J22" s="10">
        <v>11234001.971999995</v>
      </c>
      <c r="K22" s="156">
        <v>11908097.122999998</v>
      </c>
      <c r="M22" s="94">
        <f t="shared" ref="M22:T22" si="17">C22/C21</f>
        <v>2.7096920604380334E-2</v>
      </c>
      <c r="N22" s="36">
        <f t="shared" si="17"/>
        <v>2.8803253104319162E-2</v>
      </c>
      <c r="O22" s="36">
        <f t="shared" si="17"/>
        <v>4.627851537292961E-2</v>
      </c>
      <c r="P22" s="36">
        <f t="shared" si="17"/>
        <v>8.1901038919581517E-2</v>
      </c>
      <c r="Q22" s="36">
        <f t="shared" si="17"/>
        <v>7.5520287045140008E-2</v>
      </c>
      <c r="R22" s="36">
        <f t="shared" si="17"/>
        <v>8.4027814575088372E-2</v>
      </c>
      <c r="S22" s="36">
        <f t="shared" si="17"/>
        <v>9.7074537324344845E-2</v>
      </c>
      <c r="T22" s="17">
        <f t="shared" si="17"/>
        <v>0.10734974460092482</v>
      </c>
      <c r="U22" s="76">
        <f>K22/K21</f>
        <v>0.12240035075087349</v>
      </c>
      <c r="W22" s="105">
        <f t="shared" si="12"/>
        <v>6.0004898760044716E-2</v>
      </c>
      <c r="X22" s="106">
        <f t="shared" si="13"/>
        <v>1.5050606149948673</v>
      </c>
    </row>
    <row r="23" spans="1:24" ht="20.100000000000001" customHeight="1" thickBot="1" x14ac:dyDescent="0.3">
      <c r="A23" s="23"/>
      <c r="B23" t="s">
        <v>3</v>
      </c>
      <c r="C23" s="31">
        <v>96425688</v>
      </c>
      <c r="D23" s="34">
        <v>99574896</v>
      </c>
      <c r="E23" s="34">
        <v>92179747</v>
      </c>
      <c r="F23" s="34">
        <v>90210161</v>
      </c>
      <c r="G23" s="34">
        <v>99858511</v>
      </c>
      <c r="H23" s="34">
        <v>99863339</v>
      </c>
      <c r="I23" s="34">
        <v>96319191.90000008</v>
      </c>
      <c r="J23" s="32">
        <v>93414611.899999976</v>
      </c>
      <c r="K23" s="156">
        <v>85379999.275000051</v>
      </c>
      <c r="M23" s="94">
        <f t="shared" ref="M23:T23" si="18">C23/C21</f>
        <v>0.97290307939561971</v>
      </c>
      <c r="N23" s="36">
        <f t="shared" si="18"/>
        <v>0.97119674689568081</v>
      </c>
      <c r="O23" s="36">
        <f t="shared" si="18"/>
        <v>0.9537214846270704</v>
      </c>
      <c r="P23" s="36">
        <f t="shared" si="18"/>
        <v>0.91809896108041844</v>
      </c>
      <c r="Q23" s="36">
        <f t="shared" si="18"/>
        <v>0.92447971295485998</v>
      </c>
      <c r="R23" s="36">
        <f t="shared" si="18"/>
        <v>0.91597218542491166</v>
      </c>
      <c r="S23" s="36">
        <f t="shared" si="18"/>
        <v>0.9029254626756551</v>
      </c>
      <c r="T23" s="78">
        <f t="shared" si="18"/>
        <v>0.89265025539907517</v>
      </c>
      <c r="U23" s="217">
        <f>K23/K21</f>
        <v>0.87759964924912648</v>
      </c>
      <c r="W23" s="107">
        <f t="shared" si="12"/>
        <v>-8.6010233962123081E-2</v>
      </c>
      <c r="X23" s="104">
        <f t="shared" si="13"/>
        <v>-1.5050606149948687</v>
      </c>
    </row>
    <row r="24" spans="1:24" ht="20.100000000000001" customHeight="1" thickBot="1" x14ac:dyDescent="0.3">
      <c r="A24" s="72" t="s">
        <v>5</v>
      </c>
      <c r="B24" s="98"/>
      <c r="C24" s="81">
        <f t="shared" ref="C24:I24" si="19">C7+C21</f>
        <v>183310795</v>
      </c>
      <c r="D24" s="82">
        <f t="shared" si="19"/>
        <v>187186441</v>
      </c>
      <c r="E24" s="82">
        <f t="shared" si="19"/>
        <v>182724896</v>
      </c>
      <c r="F24" s="82">
        <f t="shared" si="19"/>
        <v>189095794</v>
      </c>
      <c r="G24" s="82">
        <f t="shared" si="19"/>
        <v>202553382</v>
      </c>
      <c r="H24" s="82">
        <f t="shared" si="19"/>
        <v>209105272</v>
      </c>
      <c r="I24" s="82">
        <f t="shared" si="19"/>
        <v>204236045.53000009</v>
      </c>
      <c r="J24" s="82">
        <f t="shared" ref="J24:K24" si="20">J7+J21</f>
        <v>200414445.92199999</v>
      </c>
      <c r="K24" s="163">
        <f t="shared" si="20"/>
        <v>191675526.04900002</v>
      </c>
      <c r="M24" s="87">
        <f t="shared" ref="M24:S24" si="21">M7+M21</f>
        <v>1</v>
      </c>
      <c r="N24" s="83">
        <f t="shared" si="21"/>
        <v>1</v>
      </c>
      <c r="O24" s="83">
        <f t="shared" si="21"/>
        <v>1</v>
      </c>
      <c r="P24" s="83">
        <f t="shared" si="21"/>
        <v>1</v>
      </c>
      <c r="Q24" s="83">
        <f t="shared" si="21"/>
        <v>1</v>
      </c>
      <c r="R24" s="83">
        <f t="shared" si="21"/>
        <v>1</v>
      </c>
      <c r="S24" s="83">
        <f t="shared" si="21"/>
        <v>1</v>
      </c>
      <c r="T24" s="166">
        <f t="shared" ref="T24:U24" si="22">T7+T21</f>
        <v>1</v>
      </c>
      <c r="U24" s="83">
        <f t="shared" si="22"/>
        <v>1</v>
      </c>
      <c r="W24" s="91">
        <f t="shared" si="12"/>
        <v>-4.3604241364921852E-2</v>
      </c>
      <c r="X24" s="84">
        <f t="shared" si="13"/>
        <v>0</v>
      </c>
    </row>
    <row r="27" spans="1:24" x14ac:dyDescent="0.25">
      <c r="A27" s="1" t="s">
        <v>22</v>
      </c>
      <c r="M27" s="1" t="s">
        <v>24</v>
      </c>
      <c r="W27" s="1" t="str">
        <f>W3</f>
        <v>VARIAÇÃO (JAN-DEZ)</v>
      </c>
    </row>
    <row r="28" spans="1:24" ht="15" customHeight="1" thickBot="1" x14ac:dyDescent="0.3"/>
    <row r="29" spans="1:24" ht="24" customHeight="1" x14ac:dyDescent="0.25">
      <c r="A29" s="420" t="s">
        <v>35</v>
      </c>
      <c r="B29" s="450"/>
      <c r="C29" s="422">
        <v>2016</v>
      </c>
      <c r="D29" s="424">
        <v>2017</v>
      </c>
      <c r="E29" s="424">
        <v>2018</v>
      </c>
      <c r="F29" s="426">
        <v>2019</v>
      </c>
      <c r="G29" s="426">
        <v>2020</v>
      </c>
      <c r="H29" s="424">
        <v>2021</v>
      </c>
      <c r="I29" s="424">
        <v>2022</v>
      </c>
      <c r="J29" s="454">
        <v>2023</v>
      </c>
      <c r="K29" s="440">
        <v>2024</v>
      </c>
      <c r="M29" s="436">
        <v>2016</v>
      </c>
      <c r="N29" s="424">
        <v>2017</v>
      </c>
      <c r="O29" s="424">
        <v>2018</v>
      </c>
      <c r="P29" s="424">
        <v>2019</v>
      </c>
      <c r="Q29" s="424">
        <v>2020</v>
      </c>
      <c r="R29" s="424">
        <v>2021</v>
      </c>
      <c r="S29" s="424">
        <v>2022</v>
      </c>
      <c r="T29" s="424">
        <v>2023</v>
      </c>
      <c r="U29" s="457">
        <v>2024</v>
      </c>
      <c r="W29" s="442" t="s">
        <v>86</v>
      </c>
      <c r="X29" s="443"/>
    </row>
    <row r="30" spans="1:24" ht="20.25" customHeight="1" thickBot="1" x14ac:dyDescent="0.3">
      <c r="A30" s="451"/>
      <c r="B30" s="452"/>
      <c r="C30" s="453"/>
      <c r="D30" s="444"/>
      <c r="E30" s="444"/>
      <c r="F30" s="449"/>
      <c r="G30" s="449"/>
      <c r="H30" s="425"/>
      <c r="I30" s="425"/>
      <c r="J30" s="455"/>
      <c r="K30" s="441"/>
      <c r="M30" s="456"/>
      <c r="N30" s="444"/>
      <c r="O30" s="444"/>
      <c r="P30" s="444"/>
      <c r="Q30" s="444"/>
      <c r="R30" s="444"/>
      <c r="S30" s="444"/>
      <c r="T30" s="444"/>
      <c r="U30" s="458"/>
      <c r="W30" s="89" t="s">
        <v>1</v>
      </c>
      <c r="X30" s="73" t="s">
        <v>37</v>
      </c>
    </row>
    <row r="31" spans="1:24" ht="20.100000000000001" customHeight="1" thickBot="1" x14ac:dyDescent="0.3">
      <c r="A31" s="3" t="s">
        <v>2</v>
      </c>
      <c r="B31" s="4"/>
      <c r="C31" s="7">
        <f t="shared" ref="C31:H31" si="23">SUM(C32:C44)</f>
        <v>270476629</v>
      </c>
      <c r="D31" s="8">
        <f t="shared" si="23"/>
        <v>289277021</v>
      </c>
      <c r="E31" s="8">
        <f t="shared" si="23"/>
        <v>309420015</v>
      </c>
      <c r="F31" s="8">
        <f t="shared" si="23"/>
        <v>332265767</v>
      </c>
      <c r="G31" s="8">
        <f t="shared" si="23"/>
        <v>352509064</v>
      </c>
      <c r="H31" s="8">
        <f t="shared" si="23"/>
        <v>392280229</v>
      </c>
      <c r="I31" s="8">
        <f>SUM(I32:I44)</f>
        <v>402787974.53700018</v>
      </c>
      <c r="J31" s="354">
        <f>SUM(J32:J44)</f>
        <v>412161032.1360001</v>
      </c>
      <c r="K31" s="170">
        <f t="shared" ref="K31" si="24">SUM(K32:K44)</f>
        <v>419346894.48100013</v>
      </c>
      <c r="M31" s="62">
        <f t="shared" ref="M31:T31" si="25">C31/C48</f>
        <v>0.70079004231888764</v>
      </c>
      <c r="N31" s="15">
        <f t="shared" si="25"/>
        <v>0.7026480236771504</v>
      </c>
      <c r="O31" s="15">
        <f t="shared" si="25"/>
        <v>0.70460612492200081</v>
      </c>
      <c r="P31" s="15">
        <f t="shared" si="25"/>
        <v>0.71688663372773664</v>
      </c>
      <c r="Q31" s="15">
        <f t="shared" si="25"/>
        <v>0.70947542866484981</v>
      </c>
      <c r="R31" s="15">
        <f t="shared" si="25"/>
        <v>0.72896860507726113</v>
      </c>
      <c r="S31" s="15">
        <f t="shared" si="25"/>
        <v>0.72656537226076789</v>
      </c>
      <c r="T31" s="16">
        <f t="shared" si="25"/>
        <v>0.72766253131913006</v>
      </c>
      <c r="U31" s="16">
        <f>K31/K48</f>
        <v>0.74404939490863564</v>
      </c>
      <c r="W31" s="100">
        <f>(K31-J31)/J31</f>
        <v>1.7434599063768166E-2</v>
      </c>
      <c r="X31" s="99">
        <f>(U31-T31)*100</f>
        <v>1.6386863589505585</v>
      </c>
    </row>
    <row r="32" spans="1:24" ht="20.100000000000001" customHeight="1" x14ac:dyDescent="0.25">
      <c r="A32" s="23"/>
      <c r="B32" t="s">
        <v>10</v>
      </c>
      <c r="C32" s="9">
        <v>43263427</v>
      </c>
      <c r="D32" s="34">
        <v>45322865</v>
      </c>
      <c r="E32" s="34">
        <v>48266368</v>
      </c>
      <c r="F32" s="34">
        <v>50700344</v>
      </c>
      <c r="G32" s="34">
        <v>53931412</v>
      </c>
      <c r="H32" s="34">
        <v>56340940</v>
      </c>
      <c r="I32" s="34">
        <v>57773575.998999983</v>
      </c>
      <c r="J32" s="280">
        <v>57555765.07099998</v>
      </c>
      <c r="K32" s="156">
        <v>52889218.165999971</v>
      </c>
      <c r="M32" s="94">
        <f t="shared" ref="M32:M44" si="26">C32/$C$31</f>
        <v>0.15995255176002657</v>
      </c>
      <c r="N32" s="17">
        <f t="shared" ref="N32:N44" si="27">D32/$D$31</f>
        <v>0.1566763403581925</v>
      </c>
      <c r="O32" s="17">
        <f t="shared" ref="O32:O44" si="28">E32/$E$31</f>
        <v>0.15598980563684609</v>
      </c>
      <c r="P32" s="36">
        <f t="shared" ref="P32:P44" si="29">F32/$F$31</f>
        <v>0.15258973097881612</v>
      </c>
      <c r="Q32" s="36">
        <f t="shared" ref="Q32:Q44" si="30">G32/$G$31</f>
        <v>0.15299297949399679</v>
      </c>
      <c r="R32" s="36">
        <f t="shared" ref="R32:R44" si="31">H32/$H$31</f>
        <v>0.14362421512708967</v>
      </c>
      <c r="S32" s="36">
        <f>I32/$I$31</f>
        <v>0.14343421266588208</v>
      </c>
      <c r="T32" s="18">
        <f>J32/$J$31</f>
        <v>0.13964387844411355</v>
      </c>
      <c r="U32" s="18">
        <f t="shared" ref="U32:U44" si="32">K32/$K$31</f>
        <v>0.12612283258102508</v>
      </c>
      <c r="W32" s="101">
        <f t="shared" ref="W32:W48" si="33">(K32-J32)/J32</f>
        <v>-8.1078705134810081E-2</v>
      </c>
      <c r="X32" s="102">
        <f t="shared" ref="X32:X48" si="34">(U32-T32)*100</f>
        <v>-1.352104586308847</v>
      </c>
    </row>
    <row r="33" spans="1:24" ht="20.100000000000001" customHeight="1" x14ac:dyDescent="0.25">
      <c r="A33" s="23"/>
      <c r="B33" t="s">
        <v>17</v>
      </c>
      <c r="C33" s="9">
        <v>534724</v>
      </c>
      <c r="D33" s="34">
        <v>727328</v>
      </c>
      <c r="E33" s="34">
        <v>627880</v>
      </c>
      <c r="F33" s="34">
        <v>660848</v>
      </c>
      <c r="G33" s="34">
        <v>732632</v>
      </c>
      <c r="H33" s="34">
        <v>965487</v>
      </c>
      <c r="I33" s="34">
        <v>1069815.213</v>
      </c>
      <c r="J33" s="10">
        <v>1235057.9309999999</v>
      </c>
      <c r="K33" s="156">
        <v>1538016.193</v>
      </c>
      <c r="M33" s="94">
        <f t="shared" si="26"/>
        <v>1.976969329945324E-3</v>
      </c>
      <c r="N33" s="17">
        <f t="shared" si="27"/>
        <v>2.5142958036753287E-3</v>
      </c>
      <c r="O33" s="17">
        <f t="shared" si="28"/>
        <v>2.0292158540552072E-3</v>
      </c>
      <c r="P33" s="36">
        <f t="shared" si="29"/>
        <v>1.9889138925347069E-3</v>
      </c>
      <c r="Q33" s="36">
        <f t="shared" si="30"/>
        <v>2.0783352112614048E-3</v>
      </c>
      <c r="R33" s="36">
        <f t="shared" si="31"/>
        <v>2.4612175904485871E-3</v>
      </c>
      <c r="S33" s="36">
        <f>I33/$I$31</f>
        <v>2.6560257024300176E-3</v>
      </c>
      <c r="T33" s="18">
        <f>J33/$J$31</f>
        <v>2.9965422121528214E-3</v>
      </c>
      <c r="U33" s="18">
        <f t="shared" si="32"/>
        <v>3.6676465552547086E-3</v>
      </c>
      <c r="W33" s="101">
        <f t="shared" si="33"/>
        <v>0.24529882720132917</v>
      </c>
      <c r="X33" s="102">
        <f t="shared" si="34"/>
        <v>6.7110434310188719E-2</v>
      </c>
    </row>
    <row r="34" spans="1:24" ht="20.100000000000001" customHeight="1" x14ac:dyDescent="0.25">
      <c r="A34" s="23"/>
      <c r="B34" t="s">
        <v>14</v>
      </c>
      <c r="C34" s="9">
        <v>38185533</v>
      </c>
      <c r="D34" s="34">
        <v>43987043</v>
      </c>
      <c r="E34" s="34">
        <v>47167068</v>
      </c>
      <c r="F34" s="34">
        <v>49268564</v>
      </c>
      <c r="G34" s="34">
        <v>57661665</v>
      </c>
      <c r="H34" s="34">
        <v>68982199</v>
      </c>
      <c r="I34" s="10">
        <v>74341099.981000036</v>
      </c>
      <c r="J34" s="10">
        <v>78712782.665999964</v>
      </c>
      <c r="K34" s="156">
        <v>85385926.550000027</v>
      </c>
      <c r="M34" s="94">
        <f t="shared" si="26"/>
        <v>0.14117867832492101</v>
      </c>
      <c r="N34" s="17">
        <f t="shared" si="27"/>
        <v>0.15205854529316382</v>
      </c>
      <c r="O34" s="17">
        <f t="shared" si="28"/>
        <v>0.15243702964722564</v>
      </c>
      <c r="P34" s="36">
        <f t="shared" si="29"/>
        <v>0.14828059009762506</v>
      </c>
      <c r="Q34" s="36">
        <f t="shared" si="30"/>
        <v>0.16357498540803478</v>
      </c>
      <c r="R34" s="36">
        <f t="shared" si="31"/>
        <v>0.17584928808634911</v>
      </c>
      <c r="S34" s="36">
        <f>I34/$I$31</f>
        <v>0.18456633435110423</v>
      </c>
      <c r="T34" s="18">
        <f>J34/$J$31</f>
        <v>0.19097579957541264</v>
      </c>
      <c r="U34" s="18">
        <f t="shared" si="32"/>
        <v>0.20361645137655529</v>
      </c>
      <c r="W34" s="101">
        <f t="shared" si="33"/>
        <v>8.4778401397852393E-2</v>
      </c>
      <c r="X34" s="102">
        <f t="shared" si="34"/>
        <v>1.2640651801142655</v>
      </c>
    </row>
    <row r="35" spans="1:24" ht="20.100000000000001" customHeight="1" x14ac:dyDescent="0.25">
      <c r="A35" s="23"/>
      <c r="B35" t="s">
        <v>8</v>
      </c>
      <c r="C35" s="9">
        <v>126076</v>
      </c>
      <c r="D35" s="34">
        <v>91732</v>
      </c>
      <c r="E35" s="34">
        <v>249211</v>
      </c>
      <c r="F35" s="34">
        <v>342501</v>
      </c>
      <c r="G35" s="34">
        <v>108524</v>
      </c>
      <c r="H35" s="34"/>
      <c r="I35" s="331"/>
      <c r="J35" s="331"/>
      <c r="K35" s="156"/>
      <c r="M35" s="94">
        <f t="shared" si="26"/>
        <v>4.6612530060776526E-4</v>
      </c>
      <c r="N35" s="17">
        <f t="shared" si="27"/>
        <v>3.1710780096840115E-4</v>
      </c>
      <c r="O35" s="17">
        <f t="shared" si="28"/>
        <v>8.0541331497253009E-4</v>
      </c>
      <c r="P35" s="36">
        <f t="shared" si="29"/>
        <v>1.0308043560804145E-3</v>
      </c>
      <c r="Q35" s="36">
        <f t="shared" si="30"/>
        <v>3.0786158735481478E-4</v>
      </c>
      <c r="R35" s="36">
        <f t="shared" si="31"/>
        <v>0</v>
      </c>
      <c r="S35" s="36">
        <f t="shared" ref="S35:S43" si="35">I36/$I$31</f>
        <v>1.052204253334947E-4</v>
      </c>
      <c r="T35" s="18">
        <f t="shared" ref="T35:T43" si="36">J36/$J$31</f>
        <v>1.2695568217311248E-4</v>
      </c>
      <c r="U35" s="18">
        <f t="shared" si="32"/>
        <v>0</v>
      </c>
      <c r="W35" s="101"/>
      <c r="X35" s="102">
        <f t="shared" si="34"/>
        <v>-1.2695568217311248E-2</v>
      </c>
    </row>
    <row r="36" spans="1:24" ht="20.100000000000001" customHeight="1" x14ac:dyDescent="0.25">
      <c r="A36" s="23"/>
      <c r="B36" t="s">
        <v>15</v>
      </c>
      <c r="C36" s="9">
        <v>41727</v>
      </c>
      <c r="D36" s="34">
        <v>51471</v>
      </c>
      <c r="E36" s="34">
        <v>46466</v>
      </c>
      <c r="F36" s="34">
        <v>41389</v>
      </c>
      <c r="G36" s="34">
        <v>39464</v>
      </c>
      <c r="H36" s="34">
        <v>45091</v>
      </c>
      <c r="I36" s="10">
        <v>42381.52199999999</v>
      </c>
      <c r="J36" s="10">
        <v>52326.185000000027</v>
      </c>
      <c r="K36" s="156">
        <v>37320.750999999989</v>
      </c>
      <c r="M36" s="94">
        <f t="shared" si="26"/>
        <v>1.5427210903312463E-4</v>
      </c>
      <c r="N36" s="17">
        <f t="shared" si="27"/>
        <v>1.7792979138844215E-4</v>
      </c>
      <c r="O36" s="17">
        <f t="shared" si="28"/>
        <v>1.5017128093669055E-4</v>
      </c>
      <c r="P36" s="36">
        <f t="shared" si="29"/>
        <v>1.2456594723464243E-4</v>
      </c>
      <c r="Q36" s="36">
        <f t="shared" si="30"/>
        <v>1.1195173126101517E-4</v>
      </c>
      <c r="R36" s="36">
        <f t="shared" si="31"/>
        <v>1.1494588986792908E-4</v>
      </c>
      <c r="S36" s="36">
        <f t="shared" si="35"/>
        <v>3.3950557128025229E-3</v>
      </c>
      <c r="T36" s="18">
        <f t="shared" si="36"/>
        <v>4.4982286229044563E-3</v>
      </c>
      <c r="U36" s="18">
        <f t="shared" si="32"/>
        <v>8.8997322959049425E-5</v>
      </c>
      <c r="W36" s="101">
        <f t="shared" si="33"/>
        <v>-0.28676720842538073</v>
      </c>
      <c r="X36" s="102">
        <f t="shared" si="34"/>
        <v>-0.44092312999454064</v>
      </c>
    </row>
    <row r="37" spans="1:24" ht="20.100000000000001" customHeight="1" x14ac:dyDescent="0.25">
      <c r="A37" s="23"/>
      <c r="B37" t="s">
        <v>13</v>
      </c>
      <c r="C37" s="9">
        <v>2266260</v>
      </c>
      <c r="D37" s="34">
        <v>1874529</v>
      </c>
      <c r="E37" s="34">
        <v>2247676</v>
      </c>
      <c r="F37" s="34">
        <v>2123665</v>
      </c>
      <c r="G37" s="34">
        <v>1635486</v>
      </c>
      <c r="H37" s="34">
        <v>1544064</v>
      </c>
      <c r="I37" s="10">
        <v>1367487.6139999996</v>
      </c>
      <c r="J37" s="10">
        <v>1853994.5519999992</v>
      </c>
      <c r="K37" s="156">
        <v>2245358.2820000011</v>
      </c>
      <c r="M37" s="94">
        <f t="shared" si="26"/>
        <v>8.3787645844994613E-3</v>
      </c>
      <c r="N37" s="17">
        <f t="shared" si="27"/>
        <v>6.4800480643777093E-3</v>
      </c>
      <c r="O37" s="17">
        <f t="shared" si="28"/>
        <v>7.2641583964760652E-3</v>
      </c>
      <c r="P37" s="36">
        <f t="shared" si="29"/>
        <v>6.3914649383666417E-3</v>
      </c>
      <c r="Q37" s="36">
        <f t="shared" si="30"/>
        <v>4.6395572966033008E-3</v>
      </c>
      <c r="R37" s="36">
        <f t="shared" si="31"/>
        <v>3.9361249582629361E-3</v>
      </c>
      <c r="S37" s="36">
        <f t="shared" si="35"/>
        <v>4.2121625126724106E-2</v>
      </c>
      <c r="T37" s="18">
        <f t="shared" si="36"/>
        <v>4.0020530222171079E-2</v>
      </c>
      <c r="U37" s="18">
        <f t="shared" si="32"/>
        <v>5.3544173369375796E-3</v>
      </c>
      <c r="W37" s="101">
        <f t="shared" si="33"/>
        <v>0.21109216830104363</v>
      </c>
      <c r="X37" s="102">
        <f t="shared" si="34"/>
        <v>-3.4666112885233495</v>
      </c>
    </row>
    <row r="38" spans="1:24" ht="20.100000000000001" customHeight="1" x14ac:dyDescent="0.25">
      <c r="A38" s="23"/>
      <c r="B38" t="s">
        <v>16</v>
      </c>
      <c r="C38" s="9">
        <v>11166139</v>
      </c>
      <c r="D38" s="34">
        <v>13434809</v>
      </c>
      <c r="E38" s="34">
        <v>14245400</v>
      </c>
      <c r="F38" s="34">
        <v>14754407</v>
      </c>
      <c r="G38" s="34">
        <v>15038996</v>
      </c>
      <c r="H38" s="34">
        <v>16119859</v>
      </c>
      <c r="I38" s="34">
        <v>16966084.069000017</v>
      </c>
      <c r="J38" s="10">
        <v>16494903.043000018</v>
      </c>
      <c r="K38" s="156">
        <v>17632307.837000009</v>
      </c>
      <c r="M38" s="94">
        <f t="shared" si="26"/>
        <v>4.1283193454766103E-2</v>
      </c>
      <c r="N38" s="17">
        <f t="shared" si="27"/>
        <v>4.6442710705320765E-2</v>
      </c>
      <c r="O38" s="17">
        <f t="shared" si="28"/>
        <v>4.6039038554115515E-2</v>
      </c>
      <c r="P38" s="36">
        <f t="shared" si="29"/>
        <v>4.440543825268644E-2</v>
      </c>
      <c r="Q38" s="36">
        <f t="shared" si="30"/>
        <v>4.2662721432887754E-2</v>
      </c>
      <c r="R38" s="36">
        <f t="shared" si="31"/>
        <v>4.1092713341920682E-2</v>
      </c>
      <c r="S38" s="36">
        <f t="shared" si="35"/>
        <v>6.3986627032809997E-3</v>
      </c>
      <c r="T38" s="18">
        <f t="shared" si="36"/>
        <v>7.1560019920242817E-3</v>
      </c>
      <c r="U38" s="18">
        <f t="shared" si="32"/>
        <v>4.2047069071114579E-2</v>
      </c>
      <c r="W38" s="101">
        <f t="shared" si="33"/>
        <v>6.8954924502128173E-2</v>
      </c>
      <c r="X38" s="102">
        <f t="shared" si="34"/>
        <v>3.4891067079090297</v>
      </c>
    </row>
    <row r="39" spans="1:24" ht="20.100000000000001" customHeight="1" x14ac:dyDescent="0.25">
      <c r="A39" s="23"/>
      <c r="B39" t="s">
        <v>83</v>
      </c>
      <c r="C39" s="9">
        <v>927790</v>
      </c>
      <c r="D39" s="34">
        <v>956013</v>
      </c>
      <c r="E39" s="34">
        <v>984175</v>
      </c>
      <c r="F39" s="34">
        <v>1170391</v>
      </c>
      <c r="G39" s="34">
        <v>1563634</v>
      </c>
      <c r="H39" s="34">
        <v>2282245</v>
      </c>
      <c r="I39" s="34">
        <v>2577304.39</v>
      </c>
      <c r="J39" s="10">
        <v>2949425.1670000008</v>
      </c>
      <c r="K39" s="156">
        <v>2831878.2589999977</v>
      </c>
      <c r="M39" s="94">
        <f t="shared" si="26"/>
        <v>3.4302039456429339E-3</v>
      </c>
      <c r="N39" s="17">
        <f t="shared" si="27"/>
        <v>3.3048356094623915E-3</v>
      </c>
      <c r="O39" s="17">
        <f t="shared" si="28"/>
        <v>3.1807089143861622E-3</v>
      </c>
      <c r="P39" s="36">
        <f t="shared" si="29"/>
        <v>3.5224543610597116E-3</v>
      </c>
      <c r="Q39" s="36">
        <f t="shared" si="30"/>
        <v>4.4357270767936907E-3</v>
      </c>
      <c r="R39" s="36">
        <f t="shared" si="31"/>
        <v>5.8178945337568873E-3</v>
      </c>
      <c r="S39" s="36">
        <f t="shared" si="35"/>
        <v>4.0735700969872855E-2</v>
      </c>
      <c r="T39" s="18">
        <f t="shared" si="36"/>
        <v>3.8962250479567744E-2</v>
      </c>
      <c r="U39" s="18">
        <f t="shared" si="32"/>
        <v>6.753068393423634E-3</v>
      </c>
      <c r="W39" s="101">
        <f t="shared" si="33"/>
        <v>-3.9854175422109651E-2</v>
      </c>
      <c r="X39" s="102">
        <f t="shared" si="34"/>
        <v>-3.2209182086144108</v>
      </c>
    </row>
    <row r="40" spans="1:24" ht="20.100000000000001" customHeight="1" x14ac:dyDescent="0.25">
      <c r="A40" s="23"/>
      <c r="B40" t="s">
        <v>9</v>
      </c>
      <c r="C40" s="9">
        <v>8870855</v>
      </c>
      <c r="D40" s="34">
        <v>11864125</v>
      </c>
      <c r="E40" s="34">
        <v>14902935</v>
      </c>
      <c r="F40" s="34">
        <v>14980316</v>
      </c>
      <c r="G40" s="34">
        <v>14734420</v>
      </c>
      <c r="H40" s="34">
        <v>15896024</v>
      </c>
      <c r="I40" s="34">
        <v>16407850.485000001</v>
      </c>
      <c r="J40" s="10">
        <v>16058721.372000005</v>
      </c>
      <c r="K40" s="156">
        <v>15472057.520999994</v>
      </c>
      <c r="M40" s="94">
        <f t="shared" si="26"/>
        <v>3.2797122001990052E-2</v>
      </c>
      <c r="N40" s="17">
        <f t="shared" si="27"/>
        <v>4.1013022600229279E-2</v>
      </c>
      <c r="O40" s="17">
        <f t="shared" si="28"/>
        <v>4.8164095008527488E-2</v>
      </c>
      <c r="P40" s="36">
        <f t="shared" si="29"/>
        <v>4.5085342782243347E-2</v>
      </c>
      <c r="Q40" s="36">
        <f t="shared" si="30"/>
        <v>4.1798698259855244E-2</v>
      </c>
      <c r="R40" s="36">
        <f t="shared" si="31"/>
        <v>4.0522113593443425E-2</v>
      </c>
      <c r="S40" s="36">
        <f t="shared" si="35"/>
        <v>4.3244461645167473E-2</v>
      </c>
      <c r="T40" s="18">
        <f t="shared" si="36"/>
        <v>3.9708867769914696E-2</v>
      </c>
      <c r="U40" s="18">
        <f t="shared" si="32"/>
        <v>3.6895605343992853E-2</v>
      </c>
      <c r="W40" s="101">
        <f t="shared" si="33"/>
        <v>-3.6532413596945416E-2</v>
      </c>
      <c r="X40" s="102">
        <f t="shared" si="34"/>
        <v>-0.28132624259218431</v>
      </c>
    </row>
    <row r="41" spans="1:24" ht="20.100000000000001" customHeight="1" x14ac:dyDescent="0.25">
      <c r="A41" s="23"/>
      <c r="B41" t="s">
        <v>12</v>
      </c>
      <c r="C41" s="9">
        <v>8796971</v>
      </c>
      <c r="D41" s="34">
        <v>9487411</v>
      </c>
      <c r="E41" s="34">
        <v>10258864</v>
      </c>
      <c r="F41" s="34">
        <v>15573842</v>
      </c>
      <c r="G41" s="34">
        <v>16798411</v>
      </c>
      <c r="H41" s="34">
        <v>17477331</v>
      </c>
      <c r="I41" s="34">
        <v>17418349.115999997</v>
      </c>
      <c r="J41" s="10">
        <v>16366447.92499999</v>
      </c>
      <c r="K41" s="156">
        <v>15446257.858999994</v>
      </c>
      <c r="M41" s="94">
        <f t="shared" si="26"/>
        <v>3.2523959768812408E-2</v>
      </c>
      <c r="N41" s="17">
        <f t="shared" si="27"/>
        <v>3.2796974219393663E-2</v>
      </c>
      <c r="O41" s="17">
        <f t="shared" si="28"/>
        <v>3.3155140271064885E-2</v>
      </c>
      <c r="P41" s="36">
        <f t="shared" si="29"/>
        <v>4.6871641760193733E-2</v>
      </c>
      <c r="Q41" s="36">
        <f t="shared" si="30"/>
        <v>4.7653841320800763E-2</v>
      </c>
      <c r="R41" s="36">
        <f t="shared" si="31"/>
        <v>4.4553178335174269E-2</v>
      </c>
      <c r="S41" s="36">
        <f t="shared" si="35"/>
        <v>0.16495091384585717</v>
      </c>
      <c r="T41" s="18">
        <f t="shared" si="36"/>
        <v>0.1639726675560626</v>
      </c>
      <c r="U41" s="18">
        <f t="shared" si="32"/>
        <v>3.6834081907574104E-2</v>
      </c>
      <c r="W41" s="101">
        <f t="shared" si="33"/>
        <v>-5.6224177061315307E-2</v>
      </c>
      <c r="X41" s="102">
        <f t="shared" si="34"/>
        <v>-12.71385856484885</v>
      </c>
    </row>
    <row r="42" spans="1:24" ht="20.100000000000001" customHeight="1" x14ac:dyDescent="0.25">
      <c r="A42" s="23"/>
      <c r="B42" t="s">
        <v>11</v>
      </c>
      <c r="C42" s="9">
        <v>33521945</v>
      </c>
      <c r="D42" s="34">
        <v>37719984</v>
      </c>
      <c r="E42" s="34">
        <v>47541365</v>
      </c>
      <c r="F42" s="34">
        <v>52891733</v>
      </c>
      <c r="G42" s="34">
        <v>57835644</v>
      </c>
      <c r="H42" s="34">
        <v>65675359</v>
      </c>
      <c r="I42" s="34">
        <v>66440244.486000024</v>
      </c>
      <c r="J42" s="10">
        <v>67583143.90199998</v>
      </c>
      <c r="K42" s="156">
        <v>64759596.108000003</v>
      </c>
      <c r="M42" s="94">
        <f t="shared" si="26"/>
        <v>0.12393656754720941</v>
      </c>
      <c r="N42" s="17">
        <f t="shared" si="27"/>
        <v>0.13039398660013166</v>
      </c>
      <c r="O42" s="17">
        <f t="shared" si="28"/>
        <v>0.15364670252504511</v>
      </c>
      <c r="P42" s="36">
        <f t="shared" si="29"/>
        <v>0.1591850207066321</v>
      </c>
      <c r="Q42" s="36">
        <f t="shared" si="30"/>
        <v>0.16406853016409245</v>
      </c>
      <c r="R42" s="36">
        <f t="shared" si="31"/>
        <v>0.16741949796302377</v>
      </c>
      <c r="S42" s="36">
        <f t="shared" si="35"/>
        <v>0.36563469865576015</v>
      </c>
      <c r="T42" s="18">
        <f t="shared" si="36"/>
        <v>0.36862830078964542</v>
      </c>
      <c r="U42" s="18">
        <f t="shared" si="32"/>
        <v>0.15442965468517175</v>
      </c>
      <c r="W42" s="101">
        <f t="shared" si="33"/>
        <v>-4.1778876077358994E-2</v>
      </c>
      <c r="X42" s="102">
        <f t="shared" si="34"/>
        <v>-21.419864610447366</v>
      </c>
    </row>
    <row r="43" spans="1:24" ht="20.100000000000001" customHeight="1" x14ac:dyDescent="0.25">
      <c r="A43" s="23"/>
      <c r="B43" t="s">
        <v>6</v>
      </c>
      <c r="C43" s="9">
        <v>122245353</v>
      </c>
      <c r="D43" s="34">
        <v>123110540</v>
      </c>
      <c r="E43" s="34">
        <v>122250676</v>
      </c>
      <c r="F43" s="34">
        <v>129038329</v>
      </c>
      <c r="G43" s="34">
        <v>131789209</v>
      </c>
      <c r="H43" s="34">
        <v>146172265</v>
      </c>
      <c r="I43" s="34">
        <v>147273259.69200006</v>
      </c>
      <c r="J43" s="10">
        <v>151934220.92800015</v>
      </c>
      <c r="K43" s="156">
        <v>159794112.52500013</v>
      </c>
      <c r="M43" s="94">
        <f t="shared" si="26"/>
        <v>0.45196272022452633</v>
      </c>
      <c r="N43" s="17">
        <f t="shared" si="27"/>
        <v>0.42558008781485618</v>
      </c>
      <c r="O43" s="17">
        <f t="shared" si="28"/>
        <v>0.39509621250583937</v>
      </c>
      <c r="P43" s="36">
        <f t="shared" si="29"/>
        <v>0.38835878328687407</v>
      </c>
      <c r="Q43" s="36">
        <f t="shared" si="30"/>
        <v>0.37386048320164611</v>
      </c>
      <c r="R43" s="36">
        <f t="shared" si="31"/>
        <v>0.37262205483213379</v>
      </c>
      <c r="S43" s="36">
        <f t="shared" si="35"/>
        <v>2.75708819578472E-3</v>
      </c>
      <c r="T43" s="18">
        <f t="shared" si="36"/>
        <v>3.3099766538575701E-3</v>
      </c>
      <c r="U43" s="18">
        <f t="shared" si="32"/>
        <v>0.38105471777194744</v>
      </c>
      <c r="W43" s="101">
        <f t="shared" si="33"/>
        <v>5.1732200612821015E-2</v>
      </c>
      <c r="X43" s="102">
        <f t="shared" si="34"/>
        <v>37.774474111808985</v>
      </c>
    </row>
    <row r="44" spans="1:24" ht="20.100000000000001" customHeight="1" thickBot="1" x14ac:dyDescent="0.3">
      <c r="A44" s="23"/>
      <c r="B44" t="s">
        <v>7</v>
      </c>
      <c r="C44" s="31">
        <v>529829</v>
      </c>
      <c r="D44" s="42">
        <v>649171</v>
      </c>
      <c r="E44" s="42">
        <v>631931</v>
      </c>
      <c r="F44" s="34">
        <v>719438</v>
      </c>
      <c r="G44" s="34">
        <v>639567</v>
      </c>
      <c r="H44" s="34">
        <v>779365</v>
      </c>
      <c r="I44" s="34">
        <v>1110521.9699999995</v>
      </c>
      <c r="J44" s="10">
        <v>1364243.3940000001</v>
      </c>
      <c r="K44" s="156">
        <v>1314844.4299999997</v>
      </c>
      <c r="M44" s="94">
        <f t="shared" si="26"/>
        <v>1.9588716480195413E-3</v>
      </c>
      <c r="N44" s="17">
        <f t="shared" si="27"/>
        <v>2.244115338839859E-3</v>
      </c>
      <c r="O44" s="17">
        <f t="shared" si="28"/>
        <v>2.0423080905092711E-3</v>
      </c>
      <c r="P44" s="36">
        <f t="shared" si="29"/>
        <v>2.165248639652968E-3</v>
      </c>
      <c r="Q44" s="36">
        <f t="shared" si="30"/>
        <v>1.8143278154118612E-3</v>
      </c>
      <c r="R44" s="36">
        <f t="shared" si="31"/>
        <v>1.9867557485289426E-3</v>
      </c>
      <c r="S44" s="36">
        <f>I44/$I$31</f>
        <v>2.75708819578472E-3</v>
      </c>
      <c r="T44" s="18">
        <f>J44/J45</f>
        <v>8.8439758297658311E-3</v>
      </c>
      <c r="U44" s="18">
        <f t="shared" si="32"/>
        <v>3.1354576540439196E-3</v>
      </c>
      <c r="W44" s="103">
        <f t="shared" si="33"/>
        <v>-3.6209787943455772E-2</v>
      </c>
      <c r="X44" s="104">
        <f t="shared" si="34"/>
        <v>-0.57085181757219117</v>
      </c>
    </row>
    <row r="45" spans="1:24" ht="20.100000000000001" customHeight="1" thickBot="1" x14ac:dyDescent="0.3">
      <c r="A45" s="5" t="s">
        <v>45</v>
      </c>
      <c r="B45" s="6"/>
      <c r="C45" s="12">
        <f t="shared" ref="C45:J45" si="37">C46+C47</f>
        <v>115482949</v>
      </c>
      <c r="D45" s="35">
        <f t="shared" si="37"/>
        <v>122418467</v>
      </c>
      <c r="E45" s="35">
        <f t="shared" si="37"/>
        <v>129718965</v>
      </c>
      <c r="F45" s="35">
        <f t="shared" si="37"/>
        <v>131218627</v>
      </c>
      <c r="G45" s="35">
        <f t="shared" si="37"/>
        <v>144349671</v>
      </c>
      <c r="H45" s="35">
        <f>H46+H47</f>
        <v>145850256</v>
      </c>
      <c r="I45" s="35">
        <f>I46+I47</f>
        <v>151584680.58100003</v>
      </c>
      <c r="J45" s="13">
        <f t="shared" si="37"/>
        <v>154256798.10300004</v>
      </c>
      <c r="K45" s="155">
        <f t="shared" ref="K45" si="38">K46+K47</f>
        <v>144253986.52299988</v>
      </c>
      <c r="M45" s="19">
        <f t="shared" ref="M45:T45" si="39">C45/C48</f>
        <v>0.29920995768111242</v>
      </c>
      <c r="N45" s="20">
        <f t="shared" si="39"/>
        <v>0.2973519763228496</v>
      </c>
      <c r="O45" s="20">
        <f t="shared" si="39"/>
        <v>0.29539387507799925</v>
      </c>
      <c r="P45" s="20">
        <f t="shared" si="39"/>
        <v>0.2831133662722633</v>
      </c>
      <c r="Q45" s="20">
        <f t="shared" si="39"/>
        <v>0.29052457133515019</v>
      </c>
      <c r="R45" s="20">
        <f t="shared" si="39"/>
        <v>0.27103139492273887</v>
      </c>
      <c r="S45" s="20">
        <f t="shared" si="39"/>
        <v>0.27343462773923194</v>
      </c>
      <c r="T45" s="21">
        <f t="shared" si="39"/>
        <v>0.27233746868087005</v>
      </c>
      <c r="U45" s="21">
        <f>K45/K48</f>
        <v>0.25595060509136447</v>
      </c>
      <c r="W45" s="62">
        <f t="shared" si="33"/>
        <v>-6.4845191284996759E-2</v>
      </c>
      <c r="X45" s="99">
        <f t="shared" si="34"/>
        <v>-1.6386863589505585</v>
      </c>
    </row>
    <row r="46" spans="1:24" ht="20.100000000000001" customHeight="1" x14ac:dyDescent="0.25">
      <c r="A46" s="23"/>
      <c r="B46" t="s">
        <v>4</v>
      </c>
      <c r="C46" s="9">
        <v>3409468</v>
      </c>
      <c r="D46" s="34">
        <v>3495523</v>
      </c>
      <c r="E46" s="34">
        <v>5128843</v>
      </c>
      <c r="F46" s="34">
        <v>8773672</v>
      </c>
      <c r="G46" s="34">
        <v>8237104</v>
      </c>
      <c r="H46" s="34">
        <v>9390617</v>
      </c>
      <c r="I46" s="34">
        <v>12133134.408000007</v>
      </c>
      <c r="J46" s="10">
        <v>14472467.053999996</v>
      </c>
      <c r="K46" s="156">
        <v>15256906.750999996</v>
      </c>
      <c r="M46" s="94">
        <f t="shared" ref="M46:T46" si="40">C46/C45</f>
        <v>2.9523561958917414E-2</v>
      </c>
      <c r="N46" s="36">
        <f t="shared" si="40"/>
        <v>2.8553886400162157E-2</v>
      </c>
      <c r="O46" s="36">
        <f t="shared" si="40"/>
        <v>3.9538112256754437E-2</v>
      </c>
      <c r="P46" s="36">
        <f t="shared" si="40"/>
        <v>6.6863007185710005E-2</v>
      </c>
      <c r="Q46" s="36">
        <f t="shared" si="40"/>
        <v>5.7063545368246801E-2</v>
      </c>
      <c r="R46" s="36">
        <f t="shared" si="40"/>
        <v>6.4385330938328961E-2</v>
      </c>
      <c r="S46" s="36">
        <f t="shared" si="40"/>
        <v>8.0041956492540201E-2</v>
      </c>
      <c r="T46" s="18">
        <f t="shared" si="40"/>
        <v>9.3820611032886012E-2</v>
      </c>
      <c r="U46" s="18">
        <f>K46/K45</f>
        <v>0.10576419493659839</v>
      </c>
      <c r="W46" s="105">
        <f t="shared" si="33"/>
        <v>5.4202209897806747E-2</v>
      </c>
      <c r="X46" s="106">
        <f t="shared" si="34"/>
        <v>1.1943583903712376</v>
      </c>
    </row>
    <row r="47" spans="1:24" ht="20.100000000000001" customHeight="1" thickBot="1" x14ac:dyDescent="0.3">
      <c r="A47" s="23"/>
      <c r="B47" t="s">
        <v>3</v>
      </c>
      <c r="C47" s="31">
        <v>112073481</v>
      </c>
      <c r="D47" s="34">
        <v>118922944</v>
      </c>
      <c r="E47" s="34">
        <v>124590122</v>
      </c>
      <c r="F47" s="34">
        <v>122444955</v>
      </c>
      <c r="G47" s="34">
        <v>136112567</v>
      </c>
      <c r="H47" s="34">
        <v>136459639</v>
      </c>
      <c r="I47" s="34">
        <v>139451546.17300004</v>
      </c>
      <c r="J47" s="32">
        <v>139784331.04900005</v>
      </c>
      <c r="K47" s="156">
        <v>128997079.7719999</v>
      </c>
      <c r="M47" s="94">
        <f t="shared" ref="M47:T47" si="41">C47/C45</f>
        <v>0.97047643804108263</v>
      </c>
      <c r="N47" s="36">
        <f t="shared" si="41"/>
        <v>0.97144611359983779</v>
      </c>
      <c r="O47" s="36">
        <f t="shared" si="41"/>
        <v>0.96046188774324559</v>
      </c>
      <c r="P47" s="36">
        <f t="shared" si="41"/>
        <v>0.93313699281428997</v>
      </c>
      <c r="Q47" s="36">
        <f t="shared" si="41"/>
        <v>0.94293645463175324</v>
      </c>
      <c r="R47" s="36">
        <f t="shared" si="41"/>
        <v>0.93561466906167101</v>
      </c>
      <c r="S47" s="36">
        <f t="shared" si="41"/>
        <v>0.91995804350745991</v>
      </c>
      <c r="T47" s="92">
        <f t="shared" si="41"/>
        <v>0.90617938896711403</v>
      </c>
      <c r="U47" s="92">
        <f>K47/K45</f>
        <v>0.89423580506340172</v>
      </c>
      <c r="W47" s="107">
        <f t="shared" si="33"/>
        <v>-7.717067568337678E-2</v>
      </c>
      <c r="X47" s="104">
        <f t="shared" si="34"/>
        <v>-1.1943583903712307</v>
      </c>
    </row>
    <row r="48" spans="1:24" ht="20.100000000000001" customHeight="1" thickBot="1" x14ac:dyDescent="0.3">
      <c r="A48" s="72" t="s">
        <v>5</v>
      </c>
      <c r="B48" s="98"/>
      <c r="C48" s="81">
        <f t="shared" ref="C48:G48" si="42">C31+C45</f>
        <v>385959578</v>
      </c>
      <c r="D48" s="82">
        <f t="shared" si="42"/>
        <v>411695488</v>
      </c>
      <c r="E48" s="82">
        <f t="shared" si="42"/>
        <v>439138980</v>
      </c>
      <c r="F48" s="82">
        <f t="shared" si="42"/>
        <v>463484394</v>
      </c>
      <c r="G48" s="82">
        <f t="shared" si="42"/>
        <v>496858735</v>
      </c>
      <c r="H48" s="82">
        <f>H31+H45</f>
        <v>538130485</v>
      </c>
      <c r="I48" s="82">
        <f t="shared" ref="I48:J48" si="43">I31+I45</f>
        <v>554372655.11800027</v>
      </c>
      <c r="J48" s="82">
        <f t="shared" si="43"/>
        <v>566417830.23900008</v>
      </c>
      <c r="K48" s="163">
        <f t="shared" ref="K48" si="44">K31+K45</f>
        <v>563600881.00399995</v>
      </c>
      <c r="M48" s="87">
        <f>M31+M45</f>
        <v>1</v>
      </c>
      <c r="N48" s="83">
        <f>N31+N45</f>
        <v>1</v>
      </c>
      <c r="O48" s="83">
        <f>O31+O45</f>
        <v>1</v>
      </c>
      <c r="P48" s="83">
        <f t="shared" ref="P48:S48" si="45">P31+P45</f>
        <v>1</v>
      </c>
      <c r="Q48" s="83">
        <f t="shared" si="45"/>
        <v>1</v>
      </c>
      <c r="R48" s="83">
        <f t="shared" si="45"/>
        <v>1</v>
      </c>
      <c r="S48" s="83">
        <f t="shared" si="45"/>
        <v>0.99999999999999978</v>
      </c>
      <c r="T48" s="166">
        <f t="shared" ref="T48:U48" si="46">T31+T45</f>
        <v>1</v>
      </c>
      <c r="U48" s="83">
        <f t="shared" si="46"/>
        <v>1</v>
      </c>
      <c r="W48" s="91">
        <f t="shared" si="33"/>
        <v>-4.9732707634071501E-3</v>
      </c>
      <c r="X48" s="84">
        <f t="shared" si="34"/>
        <v>0</v>
      </c>
    </row>
    <row r="49" spans="1:13" ht="15" customHeight="1" x14ac:dyDescent="0.25"/>
    <row r="50" spans="1:13" ht="15" customHeight="1" x14ac:dyDescent="0.25"/>
    <row r="51" spans="1:13" ht="15" customHeight="1" x14ac:dyDescent="0.25">
      <c r="A51" s="1" t="s">
        <v>26</v>
      </c>
      <c r="M51" s="1" t="str">
        <f>W27</f>
        <v>VARIAÇÃO (JAN-DEZ)</v>
      </c>
    </row>
    <row r="52" spans="1:13" ht="15" customHeight="1" thickBot="1" x14ac:dyDescent="0.3"/>
    <row r="53" spans="1:13" ht="24" customHeight="1" x14ac:dyDescent="0.25">
      <c r="A53" s="420" t="s">
        <v>35</v>
      </c>
      <c r="B53" s="450"/>
      <c r="C53" s="422">
        <v>2016</v>
      </c>
      <c r="D53" s="424">
        <v>2017</v>
      </c>
      <c r="E53" s="424">
        <v>2018</v>
      </c>
      <c r="F53" s="424">
        <v>2019</v>
      </c>
      <c r="G53" s="424">
        <v>2020</v>
      </c>
      <c r="H53" s="424">
        <v>2021</v>
      </c>
      <c r="I53" s="424">
        <v>2022</v>
      </c>
      <c r="J53" s="454">
        <v>2023</v>
      </c>
      <c r="K53" s="440">
        <v>2024</v>
      </c>
      <c r="M53" s="434" t="s">
        <v>89</v>
      </c>
    </row>
    <row r="54" spans="1:13" ht="20.100000000000001" customHeight="1" thickBot="1" x14ac:dyDescent="0.3">
      <c r="A54" s="451"/>
      <c r="B54" s="452"/>
      <c r="C54" s="453">
        <v>2016</v>
      </c>
      <c r="D54" s="444">
        <v>2017</v>
      </c>
      <c r="E54" s="444">
        <v>2018</v>
      </c>
      <c r="F54" s="444"/>
      <c r="G54" s="444"/>
      <c r="H54" s="425"/>
      <c r="I54" s="425"/>
      <c r="J54" s="455"/>
      <c r="K54" s="441"/>
      <c r="M54" s="435"/>
    </row>
    <row r="55" spans="1:13" ht="20.100000000000001" customHeight="1" thickBot="1" x14ac:dyDescent="0.3">
      <c r="A55" s="3" t="s">
        <v>2</v>
      </c>
      <c r="B55" s="4"/>
      <c r="C55" s="109">
        <f>C31/C7</f>
        <v>3.2123307365165226</v>
      </c>
      <c r="D55" s="110">
        <f t="shared" ref="D55:E55" si="47">D31/D7</f>
        <v>3.4169911944004991</v>
      </c>
      <c r="E55" s="110">
        <f t="shared" si="47"/>
        <v>3.594888865750693</v>
      </c>
      <c r="F55" s="110">
        <f t="shared" ref="F55:H55" si="48">F31/F7</f>
        <v>3.6577742806699343</v>
      </c>
      <c r="G55" s="110">
        <f t="shared" si="48"/>
        <v>3.728775801182513</v>
      </c>
      <c r="H55" s="110">
        <f t="shared" si="48"/>
        <v>3.9196333056686998</v>
      </c>
      <c r="I55" s="110">
        <f t="shared" ref="I55:J55" si="49">I31/I7</f>
        <v>4.1285558847478097</v>
      </c>
      <c r="J55" s="110">
        <f t="shared" si="49"/>
        <v>4.303842229667131</v>
      </c>
      <c r="K55" s="172">
        <f t="shared" ref="K55" si="50">K31/K7</f>
        <v>4.4428256604883343</v>
      </c>
      <c r="M55" s="22">
        <f>(K55-J55)/J55</f>
        <v>3.2292873066574405E-2</v>
      </c>
    </row>
    <row r="56" spans="1:13" ht="20.100000000000001" customHeight="1" x14ac:dyDescent="0.25">
      <c r="A56" s="23"/>
      <c r="B56" t="s">
        <v>10</v>
      </c>
      <c r="C56" s="114">
        <f>C32/C8</f>
        <v>3.1072184101681737</v>
      </c>
      <c r="D56" s="114">
        <f t="shared" ref="D56:K56" si="51">D32/D8</f>
        <v>3.1804030646425181</v>
      </c>
      <c r="E56" s="114">
        <f t="shared" si="51"/>
        <v>3.2743204425841306</v>
      </c>
      <c r="F56" s="114">
        <f t="shared" si="51"/>
        <v>3.2864474761518645</v>
      </c>
      <c r="G56" s="114">
        <f t="shared" si="51"/>
        <v>3.2671922631423351</v>
      </c>
      <c r="H56" s="114">
        <f t="shared" si="51"/>
        <v>3.3284059883369497</v>
      </c>
      <c r="I56" s="114">
        <f t="shared" si="51"/>
        <v>3.5165861951034327</v>
      </c>
      <c r="J56" s="114">
        <f t="shared" si="51"/>
        <v>3.7142040741719771</v>
      </c>
      <c r="K56" s="379">
        <f t="shared" si="51"/>
        <v>3.8566030767866111</v>
      </c>
      <c r="M56" s="29">
        <f t="shared" ref="M56:M72" si="52">(K56-J56)/J56</f>
        <v>3.8339035704811023E-2</v>
      </c>
    </row>
    <row r="57" spans="1:13" ht="20.100000000000001" customHeight="1" x14ac:dyDescent="0.25">
      <c r="A57" s="23"/>
      <c r="B57" t="s">
        <v>17</v>
      </c>
      <c r="C57" s="114">
        <f t="shared" ref="C57:K57" si="53">C33/C9</f>
        <v>3.0683299669482187</v>
      </c>
      <c r="D57" s="114">
        <f t="shared" si="53"/>
        <v>3.4523042163670796</v>
      </c>
      <c r="E57" s="114">
        <f t="shared" si="53"/>
        <v>4.9327896800144559</v>
      </c>
      <c r="F57" s="114">
        <f t="shared" si="53"/>
        <v>5.4892722757062522</v>
      </c>
      <c r="G57" s="114">
        <f t="shared" si="53"/>
        <v>6.0537592649209637</v>
      </c>
      <c r="H57" s="114">
        <f t="shared" si="53"/>
        <v>6.8455806236617081</v>
      </c>
      <c r="I57" s="114">
        <f t="shared" si="53"/>
        <v>7.9160371904612088</v>
      </c>
      <c r="J57" s="114">
        <f t="shared" si="53"/>
        <v>8.5517263744314871</v>
      </c>
      <c r="K57" s="379">
        <f t="shared" si="53"/>
        <v>9.3304550112885227</v>
      </c>
      <c r="M57" s="29">
        <f t="shared" si="52"/>
        <v>9.1060986140217209E-2</v>
      </c>
    </row>
    <row r="58" spans="1:13" ht="20.100000000000001" customHeight="1" x14ac:dyDescent="0.25">
      <c r="A58" s="23"/>
      <c r="B58" t="s">
        <v>14</v>
      </c>
      <c r="C58" s="114">
        <f t="shared" ref="C58:K58" si="54">C34/C10</f>
        <v>4.6082630427651941</v>
      </c>
      <c r="D58" s="114">
        <f t="shared" si="54"/>
        <v>4.758014830125072</v>
      </c>
      <c r="E58" s="114">
        <f t="shared" si="54"/>
        <v>5.2158887373037963</v>
      </c>
      <c r="F58" s="114">
        <f t="shared" si="54"/>
        <v>5.8826120227282956</v>
      </c>
      <c r="G58" s="114">
        <f t="shared" si="54"/>
        <v>5.924750748432853</v>
      </c>
      <c r="H58" s="114">
        <f t="shared" si="54"/>
        <v>6.1938970060852334</v>
      </c>
      <c r="I58" s="114">
        <f t="shared" si="54"/>
        <v>6.4148206718674237</v>
      </c>
      <c r="J58" s="114">
        <f t="shared" si="54"/>
        <v>6.6001286921738807</v>
      </c>
      <c r="K58" s="379">
        <f t="shared" si="54"/>
        <v>6.7762504089568791</v>
      </c>
      <c r="M58" s="29">
        <f t="shared" si="52"/>
        <v>2.6684588285654984E-2</v>
      </c>
    </row>
    <row r="59" spans="1:13" ht="20.100000000000001" customHeight="1" x14ac:dyDescent="0.25">
      <c r="A59" s="23"/>
      <c r="B59" t="s">
        <v>8</v>
      </c>
      <c r="C59" s="114">
        <f t="shared" ref="C59:G59" si="55">C35/C11</f>
        <v>1.8313554028732042</v>
      </c>
      <c r="D59" s="114">
        <f t="shared" si="55"/>
        <v>2.1490453320838703</v>
      </c>
      <c r="E59" s="114">
        <f t="shared" si="55"/>
        <v>1.8330268616317045</v>
      </c>
      <c r="F59" s="114">
        <f t="shared" si="55"/>
        <v>1.8614387112903401</v>
      </c>
      <c r="G59" s="114">
        <f t="shared" si="55"/>
        <v>2.0368236331900675</v>
      </c>
      <c r="H59" s="114"/>
      <c r="I59" s="114"/>
      <c r="J59" s="114"/>
      <c r="K59" s="379"/>
      <c r="M59" s="29"/>
    </row>
    <row r="60" spans="1:13" ht="20.100000000000001" customHeight="1" x14ac:dyDescent="0.25">
      <c r="A60" s="23"/>
      <c r="B60" t="s">
        <v>15</v>
      </c>
      <c r="C60" s="114">
        <f t="shared" ref="C60:K60" si="56">C36/C12</f>
        <v>3.4174447174447176</v>
      </c>
      <c r="D60" s="114">
        <f t="shared" si="56"/>
        <v>3.5232390991854334</v>
      </c>
      <c r="E60" s="114">
        <f t="shared" si="56"/>
        <v>3.3732123411978221</v>
      </c>
      <c r="F60" s="114">
        <f t="shared" si="56"/>
        <v>4.1576092415871422</v>
      </c>
      <c r="G60" s="114">
        <f t="shared" si="56"/>
        <v>4.3125341492733034</v>
      </c>
      <c r="H60" s="114">
        <f t="shared" si="56"/>
        <v>4.0231084939329049</v>
      </c>
      <c r="I60" s="114">
        <f t="shared" si="56"/>
        <v>4.6093134805722977</v>
      </c>
      <c r="J60" s="114">
        <f t="shared" si="56"/>
        <v>6.7570336770938093</v>
      </c>
      <c r="K60" s="379">
        <f t="shared" si="56"/>
        <v>6.7963565196361948</v>
      </c>
      <c r="M60" s="29">
        <f t="shared" si="52"/>
        <v>5.8195421869346366E-3</v>
      </c>
    </row>
    <row r="61" spans="1:13" ht="20.100000000000001" customHeight="1" x14ac:dyDescent="0.25">
      <c r="A61" s="23"/>
      <c r="B61" t="s">
        <v>13</v>
      </c>
      <c r="C61" s="114">
        <f t="shared" ref="C61:K61" si="57">C37/C13</f>
        <v>2.1756047266454122</v>
      </c>
      <c r="D61" s="114">
        <f t="shared" si="57"/>
        <v>2.6124092046803837</v>
      </c>
      <c r="E61" s="114">
        <f t="shared" si="57"/>
        <v>2.3239647922346882</v>
      </c>
      <c r="F61" s="114">
        <f t="shared" si="57"/>
        <v>2.6343167682601587</v>
      </c>
      <c r="G61" s="114">
        <f t="shared" si="57"/>
        <v>3.4169438408825004</v>
      </c>
      <c r="H61" s="114">
        <f t="shared" si="57"/>
        <v>4.4149541795931206</v>
      </c>
      <c r="I61" s="114">
        <f t="shared" si="57"/>
        <v>5.4060820298051135</v>
      </c>
      <c r="J61" s="114">
        <f t="shared" si="57"/>
        <v>5.1287543736902332</v>
      </c>
      <c r="K61" s="379">
        <f t="shared" si="57"/>
        <v>5.4922449376589766</v>
      </c>
      <c r="M61" s="29">
        <f t="shared" si="52"/>
        <v>7.0873069264809657E-2</v>
      </c>
    </row>
    <row r="62" spans="1:13" ht="20.100000000000001" customHeight="1" x14ac:dyDescent="0.25">
      <c r="A62" s="23"/>
      <c r="B62" t="s">
        <v>16</v>
      </c>
      <c r="C62" s="114">
        <f t="shared" ref="C62:K62" si="58">C38/C14</f>
        <v>3.0944530831492969</v>
      </c>
      <c r="D62" s="114">
        <f t="shared" si="58"/>
        <v>3.0633340492995158</v>
      </c>
      <c r="E62" s="114">
        <f t="shared" si="58"/>
        <v>3.1628049484462837</v>
      </c>
      <c r="F62" s="114">
        <f t="shared" si="58"/>
        <v>3.3549586599272225</v>
      </c>
      <c r="G62" s="114">
        <f t="shared" si="58"/>
        <v>3.5277086706265339</v>
      </c>
      <c r="H62" s="114">
        <f t="shared" si="58"/>
        <v>3.7201652026273089</v>
      </c>
      <c r="I62" s="114">
        <f t="shared" si="58"/>
        <v>3.8249635450214536</v>
      </c>
      <c r="J62" s="114">
        <f t="shared" si="58"/>
        <v>4.1992862488107399</v>
      </c>
      <c r="K62" s="379">
        <f t="shared" si="58"/>
        <v>4.4252941180718004</v>
      </c>
      <c r="M62" s="29">
        <f t="shared" si="52"/>
        <v>5.382054374718255E-2</v>
      </c>
    </row>
    <row r="63" spans="1:13" ht="20.100000000000001" customHeight="1" x14ac:dyDescent="0.25">
      <c r="A63" s="23"/>
      <c r="B63" t="s">
        <v>83</v>
      </c>
      <c r="C63" s="114">
        <f t="shared" ref="C63:K63" si="59">C39/C15</f>
        <v>3.6242080016250129</v>
      </c>
      <c r="D63" s="114">
        <f t="shared" si="59"/>
        <v>3.8319918871902581</v>
      </c>
      <c r="E63" s="114">
        <f t="shared" si="59"/>
        <v>3.9938925411898385</v>
      </c>
      <c r="F63" s="114">
        <f t="shared" si="59"/>
        <v>3.769083871133954</v>
      </c>
      <c r="G63" s="114">
        <f t="shared" si="59"/>
        <v>3.9081079730067483</v>
      </c>
      <c r="H63" s="114">
        <f t="shared" si="59"/>
        <v>3.7462922746351368</v>
      </c>
      <c r="I63" s="114">
        <f t="shared" si="59"/>
        <v>3.660269507913001</v>
      </c>
      <c r="J63" s="114">
        <f t="shared" si="59"/>
        <v>3.733245147866969</v>
      </c>
      <c r="K63" s="379">
        <f t="shared" si="59"/>
        <v>4.1550601091670414</v>
      </c>
      <c r="M63" s="29">
        <f t="shared" si="52"/>
        <v>0.11298881926923042</v>
      </c>
    </row>
    <row r="64" spans="1:13" ht="20.100000000000001" customHeight="1" x14ac:dyDescent="0.25">
      <c r="A64" s="23"/>
      <c r="B64" t="s">
        <v>9</v>
      </c>
      <c r="C64" s="114">
        <f t="shared" ref="C64:K64" si="60">C40/C16</f>
        <v>2.9725197434027817</v>
      </c>
      <c r="D64" s="114">
        <f t="shared" si="60"/>
        <v>3.0922176967130417</v>
      </c>
      <c r="E64" s="114">
        <f t="shared" si="60"/>
        <v>3.3400513414949007</v>
      </c>
      <c r="F64" s="114">
        <f t="shared" si="60"/>
        <v>3.3903876616029951</v>
      </c>
      <c r="G64" s="114">
        <f t="shared" si="60"/>
        <v>3.4035176225303028</v>
      </c>
      <c r="H64" s="114">
        <f t="shared" si="60"/>
        <v>3.5315880702886275</v>
      </c>
      <c r="I64" s="114">
        <f t="shared" si="60"/>
        <v>3.7449858358428685</v>
      </c>
      <c r="J64" s="114">
        <f t="shared" si="60"/>
        <v>3.9141958384123532</v>
      </c>
      <c r="K64" s="379">
        <f t="shared" si="60"/>
        <v>3.9467707137506456</v>
      </c>
      <c r="M64" s="29">
        <f t="shared" si="52"/>
        <v>8.3222395309441588E-3</v>
      </c>
    </row>
    <row r="65" spans="1:40" ht="20.100000000000001" customHeight="1" x14ac:dyDescent="0.25">
      <c r="A65" s="23"/>
      <c r="B65" t="s">
        <v>12</v>
      </c>
      <c r="C65" s="114">
        <f t="shared" ref="C65:K65" si="61">C41/C17</f>
        <v>2.5870780949019956</v>
      </c>
      <c r="D65" s="114">
        <f t="shared" si="61"/>
        <v>2.6597150384712642</v>
      </c>
      <c r="E65" s="114">
        <f t="shared" si="61"/>
        <v>2.8435620972733431</v>
      </c>
      <c r="F65" s="114">
        <f t="shared" si="61"/>
        <v>2.4043502291056851</v>
      </c>
      <c r="G65" s="114">
        <f t="shared" si="61"/>
        <v>2.4388556619832822</v>
      </c>
      <c r="H65" s="114">
        <f t="shared" si="61"/>
        <v>2.5250854549770492</v>
      </c>
      <c r="I65" s="114">
        <f t="shared" si="61"/>
        <v>2.7570005359808354</v>
      </c>
      <c r="J65" s="114">
        <f t="shared" si="61"/>
        <v>3.0475043158651722</v>
      </c>
      <c r="K65" s="379">
        <f t="shared" si="61"/>
        <v>3.1691635051447533</v>
      </c>
      <c r="M65" s="29">
        <f t="shared" si="52"/>
        <v>3.9920924359722394E-2</v>
      </c>
    </row>
    <row r="66" spans="1:40" ht="20.100000000000001" customHeight="1" x14ac:dyDescent="0.25">
      <c r="A66" s="23"/>
      <c r="B66" t="s">
        <v>11</v>
      </c>
      <c r="C66" s="114">
        <f t="shared" ref="C66:K66" si="62">C42/C18</f>
        <v>2.7053523323271169</v>
      </c>
      <c r="D66" s="114">
        <f t="shared" si="62"/>
        <v>2.8582163449429099</v>
      </c>
      <c r="E66" s="114">
        <f t="shared" si="62"/>
        <v>2.9886613293918165</v>
      </c>
      <c r="F66" s="114">
        <f t="shared" si="62"/>
        <v>3.0033512190316172</v>
      </c>
      <c r="G66" s="114">
        <f t="shared" si="62"/>
        <v>3.0337369720846326</v>
      </c>
      <c r="H66" s="114">
        <f t="shared" si="62"/>
        <v>3.2037699739392358</v>
      </c>
      <c r="I66" s="114">
        <f t="shared" si="62"/>
        <v>3.3885991919592855</v>
      </c>
      <c r="J66" s="114">
        <f t="shared" si="62"/>
        <v>3.4656423306522046</v>
      </c>
      <c r="K66" s="379">
        <f t="shared" si="62"/>
        <v>3.5218453450659184</v>
      </c>
      <c r="M66" s="29">
        <f t="shared" si="52"/>
        <v>1.6217199887195759E-2</v>
      </c>
    </row>
    <row r="67" spans="1:40" s="1" customFormat="1" ht="20.100000000000001" customHeight="1" x14ac:dyDescent="0.25">
      <c r="A67" s="23"/>
      <c r="B67" t="s">
        <v>6</v>
      </c>
      <c r="C67" s="114">
        <f t="shared" ref="C67:K67" si="63">C43/C19</f>
        <v>3.2203387361387796</v>
      </c>
      <c r="D67" s="114">
        <f t="shared" si="63"/>
        <v>3.5336721368834847</v>
      </c>
      <c r="E67" s="114">
        <f t="shared" si="63"/>
        <v>3.794407741231824</v>
      </c>
      <c r="F67" s="114">
        <f t="shared" si="63"/>
        <v>3.9585855236113172</v>
      </c>
      <c r="G67" s="114">
        <f t="shared" si="63"/>
        <v>4.0431164340769117</v>
      </c>
      <c r="H67" s="114">
        <f t="shared" si="63"/>
        <v>4.2325026788254618</v>
      </c>
      <c r="I67" s="114">
        <f t="shared" si="63"/>
        <v>4.3890541544602346</v>
      </c>
      <c r="J67" s="114">
        <f t="shared" si="63"/>
        <v>4.4711239693426821</v>
      </c>
      <c r="K67" s="379">
        <f t="shared" si="63"/>
        <v>4.5007056118110569</v>
      </c>
      <c r="L67"/>
      <c r="M67" s="29">
        <f t="shared" si="52"/>
        <v>6.6161534932174379E-3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K67"/>
      <c r="AL67"/>
      <c r="AM67"/>
      <c r="AN67"/>
    </row>
    <row r="68" spans="1:40" ht="20.100000000000001" customHeight="1" thickBot="1" x14ac:dyDescent="0.3">
      <c r="A68" s="23"/>
      <c r="B68" t="s">
        <v>7</v>
      </c>
      <c r="C68" s="114">
        <f t="shared" ref="C68:K68" si="64">C44/C20</f>
        <v>5.7456459973539813</v>
      </c>
      <c r="D68" s="114">
        <f t="shared" si="64"/>
        <v>6.3598698970344749</v>
      </c>
      <c r="E68" s="114">
        <f t="shared" si="64"/>
        <v>6.435994581767444</v>
      </c>
      <c r="F68" s="114">
        <f t="shared" si="64"/>
        <v>6.9692724983047567</v>
      </c>
      <c r="G68" s="114">
        <f t="shared" si="64"/>
        <v>6.6775284770147945</v>
      </c>
      <c r="H68" s="114">
        <f t="shared" si="64"/>
        <v>6.8066812227074234</v>
      </c>
      <c r="I68" s="114">
        <f t="shared" si="64"/>
        <v>7.6181045581417965</v>
      </c>
      <c r="J68" s="114">
        <f t="shared" si="64"/>
        <v>8.7009255552730504</v>
      </c>
      <c r="K68" s="379">
        <f t="shared" si="64"/>
        <v>9.3069518854208209</v>
      </c>
      <c r="M68" s="33">
        <f t="shared" si="52"/>
        <v>6.9650789022151591E-2</v>
      </c>
    </row>
    <row r="69" spans="1:40" ht="20.100000000000001" customHeight="1" thickBot="1" x14ac:dyDescent="0.3">
      <c r="A69" s="5" t="s">
        <v>45</v>
      </c>
      <c r="B69" s="6"/>
      <c r="C69" s="120">
        <f t="shared" ref="C69:K69" si="65">C45/C21</f>
        <v>1.1651844962701983</v>
      </c>
      <c r="D69" s="120">
        <f t="shared" si="65"/>
        <v>1.1939999104830223</v>
      </c>
      <c r="E69" s="120">
        <f t="shared" si="65"/>
        <v>1.3421143788134609</v>
      </c>
      <c r="F69" s="120">
        <f t="shared" si="65"/>
        <v>1.3354558265681284</v>
      </c>
      <c r="G69" s="120">
        <f t="shared" si="65"/>
        <v>1.3363742466699555</v>
      </c>
      <c r="H69" s="120">
        <f t="shared" si="65"/>
        <v>1.3377759953840802</v>
      </c>
      <c r="I69" s="120">
        <f t="shared" si="65"/>
        <v>1.4210009983289813</v>
      </c>
      <c r="J69" s="120">
        <f t="shared" si="65"/>
        <v>1.4740453064354764</v>
      </c>
      <c r="K69" s="380">
        <f t="shared" si="65"/>
        <v>1.4827506330565361</v>
      </c>
      <c r="M69" s="22">
        <f t="shared" si="52"/>
        <v>5.9057388419836718E-3</v>
      </c>
    </row>
    <row r="70" spans="1:40" ht="20.100000000000001" customHeight="1" x14ac:dyDescent="0.25">
      <c r="A70" s="23"/>
      <c r="B70" t="s">
        <v>4</v>
      </c>
      <c r="C70" s="114">
        <f t="shared" ref="C70:K70" si="66">C46/C22</f>
        <v>1.2695315889009986</v>
      </c>
      <c r="D70" s="114">
        <f t="shared" si="66"/>
        <v>1.1836627509489048</v>
      </c>
      <c r="E70" s="114">
        <f t="shared" si="66"/>
        <v>1.1466372363788226</v>
      </c>
      <c r="F70" s="114">
        <f t="shared" si="66"/>
        <v>1.0902498149712032</v>
      </c>
      <c r="G70" s="114">
        <f t="shared" si="66"/>
        <v>1.0097717505791066</v>
      </c>
      <c r="H70" s="114">
        <f t="shared" si="66"/>
        <v>1.0250552227225511</v>
      </c>
      <c r="I70" s="114">
        <f t="shared" si="66"/>
        <v>1.1716738829676636</v>
      </c>
      <c r="J70" s="114">
        <f t="shared" si="66"/>
        <v>1.2882735012929194</v>
      </c>
      <c r="K70" s="379">
        <f t="shared" si="66"/>
        <v>1.281221222283442</v>
      </c>
      <c r="M70" s="221">
        <f t="shared" si="52"/>
        <v>-5.4742094767917266E-3</v>
      </c>
    </row>
    <row r="71" spans="1:40" ht="20.100000000000001" customHeight="1" thickBot="1" x14ac:dyDescent="0.3">
      <c r="A71" s="23"/>
      <c r="B71" t="s">
        <v>3</v>
      </c>
      <c r="C71" s="114">
        <f t="shared" ref="C71:K71" si="67">C47/C23</f>
        <v>1.1622782613695222</v>
      </c>
      <c r="D71" s="114">
        <f t="shared" si="67"/>
        <v>1.1943064846384575</v>
      </c>
      <c r="E71" s="114">
        <f t="shared" si="67"/>
        <v>1.3515997391487742</v>
      </c>
      <c r="F71" s="114">
        <f t="shared" si="67"/>
        <v>1.3573299686273701</v>
      </c>
      <c r="G71" s="114">
        <f t="shared" si="67"/>
        <v>1.3630542418162033</v>
      </c>
      <c r="H71" s="114">
        <f t="shared" si="67"/>
        <v>1.3664638131116364</v>
      </c>
      <c r="I71" s="114">
        <f t="shared" si="67"/>
        <v>1.4478064383864491</v>
      </c>
      <c r="J71" s="117">
        <f t="shared" si="67"/>
        <v>1.4963861456560854</v>
      </c>
      <c r="K71" s="379">
        <f t="shared" si="67"/>
        <v>1.5108582907867425</v>
      </c>
      <c r="M71" s="33">
        <f t="shared" si="52"/>
        <v>9.6713974348591851E-3</v>
      </c>
    </row>
    <row r="72" spans="1:40" ht="20.100000000000001" customHeight="1" thickBot="1" x14ac:dyDescent="0.3">
      <c r="A72" s="72" t="s">
        <v>5</v>
      </c>
      <c r="B72" s="98"/>
      <c r="C72" s="123">
        <f t="shared" ref="C72:E72" si="68">C48/C24</f>
        <v>2.1054929034593952</v>
      </c>
      <c r="D72" s="124">
        <f t="shared" si="68"/>
        <v>2.1993873370347377</v>
      </c>
      <c r="E72" s="124">
        <f t="shared" si="68"/>
        <v>2.4032794086253029</v>
      </c>
      <c r="F72" s="124">
        <f t="shared" ref="F72:H72" si="69">F48/F24</f>
        <v>2.4510560716120424</v>
      </c>
      <c r="G72" s="124">
        <f t="shared" si="69"/>
        <v>2.4529767417065393</v>
      </c>
      <c r="H72" s="124">
        <f t="shared" si="69"/>
        <v>2.5734907582817903</v>
      </c>
      <c r="I72" s="124">
        <f t="shared" ref="I72:J72" si="70">I48/I24</f>
        <v>2.7143722533374692</v>
      </c>
      <c r="J72" s="124">
        <f t="shared" si="70"/>
        <v>2.8262325484234117</v>
      </c>
      <c r="K72" s="175">
        <f t="shared" ref="K72" si="71">K48/K24</f>
        <v>2.9403904224054185</v>
      </c>
      <c r="M72" s="125">
        <f t="shared" si="52"/>
        <v>4.039224374713566E-2</v>
      </c>
    </row>
    <row r="74" spans="1:40" ht="15.75" x14ac:dyDescent="0.25">
      <c r="A74" s="97" t="s">
        <v>38</v>
      </c>
    </row>
  </sheetData>
  <mergeCells count="51">
    <mergeCell ref="U5:U6"/>
    <mergeCell ref="U29:U30"/>
    <mergeCell ref="A53:B54"/>
    <mergeCell ref="C53:C54"/>
    <mergeCell ref="D53:D54"/>
    <mergeCell ref="E53:E54"/>
    <mergeCell ref="H29:H30"/>
    <mergeCell ref="H53:H54"/>
    <mergeCell ref="R5:R6"/>
    <mergeCell ref="R29:R30"/>
    <mergeCell ref="P5:P6"/>
    <mergeCell ref="T29:T30"/>
    <mergeCell ref="T5:T6"/>
    <mergeCell ref="Q5:Q6"/>
    <mergeCell ref="W5:X5"/>
    <mergeCell ref="A29:B30"/>
    <mergeCell ref="C29:C30"/>
    <mergeCell ref="D29:D30"/>
    <mergeCell ref="E29:E30"/>
    <mergeCell ref="M29:M30"/>
    <mergeCell ref="A5:B6"/>
    <mergeCell ref="C5:C6"/>
    <mergeCell ref="D5:D6"/>
    <mergeCell ref="E5:E6"/>
    <mergeCell ref="M5:M6"/>
    <mergeCell ref="N29:N30"/>
    <mergeCell ref="O29:O30"/>
    <mergeCell ref="W29:X29"/>
    <mergeCell ref="J5:J6"/>
    <mergeCell ref="H5:H6"/>
    <mergeCell ref="I53:I54"/>
    <mergeCell ref="F5:F6"/>
    <mergeCell ref="P29:P30"/>
    <mergeCell ref="F29:F30"/>
    <mergeCell ref="F53:F54"/>
    <mergeCell ref="J29:J30"/>
    <mergeCell ref="J53:J54"/>
    <mergeCell ref="N5:N6"/>
    <mergeCell ref="O5:O6"/>
    <mergeCell ref="M53:M54"/>
    <mergeCell ref="G5:G6"/>
    <mergeCell ref="G29:G30"/>
    <mergeCell ref="G53:G54"/>
    <mergeCell ref="K29:K30"/>
    <mergeCell ref="K53:K54"/>
    <mergeCell ref="I5:I6"/>
    <mergeCell ref="I29:I30"/>
    <mergeCell ref="K5:K6"/>
    <mergeCell ref="Q29:Q30"/>
    <mergeCell ref="S5:S6"/>
    <mergeCell ref="S29:S30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U31:U48 U7:U24 K55 K7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0E7AE4BE-FA4E-4124-8EB8-1985A492831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M55:M72</xm:sqref>
        </x14:conditionalFormatting>
        <x14:conditionalFormatting xmlns:xm="http://schemas.microsoft.com/office/excel/2006/main">
          <x14:cfRule type="iconSet" priority="2" id="{71CACD7C-BB7C-42A2-96F4-70C81D02921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W7:X24</xm:sqref>
        </x14:conditionalFormatting>
        <x14:conditionalFormatting xmlns:xm="http://schemas.microsoft.com/office/excel/2006/main">
          <x14:cfRule type="iconSet" priority="1" id="{B4A7ECA8-DE22-4B71-A454-3C31ABEE67A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W31:X48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pageSetUpPr fitToPage="1"/>
  </sheetPr>
  <dimension ref="A1:AN74"/>
  <sheetViews>
    <sheetView showGridLines="0" topLeftCell="A59" workbookViewId="0">
      <selection activeCell="G78" sqref="G78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1" width="11.140625" customWidth="1"/>
    <col min="12" max="12" width="2.5703125" customWidth="1"/>
    <col min="13" max="21" width="10.140625" customWidth="1"/>
    <col min="22" max="22" width="2.5703125" customWidth="1"/>
    <col min="23" max="23" width="11.140625" customWidth="1"/>
    <col min="27" max="28" width="9.28515625" customWidth="1"/>
    <col min="29" max="29" width="1.85546875" customWidth="1"/>
    <col min="33" max="33" width="11.5703125" customWidth="1"/>
  </cols>
  <sheetData>
    <row r="1" spans="1:24" x14ac:dyDescent="0.25">
      <c r="A1" s="1" t="s">
        <v>58</v>
      </c>
    </row>
    <row r="2" spans="1:24" x14ac:dyDescent="0.25">
      <c r="A2" s="1"/>
    </row>
    <row r="3" spans="1:24" x14ac:dyDescent="0.25">
      <c r="A3" s="1" t="s">
        <v>21</v>
      </c>
      <c r="M3" s="1" t="s">
        <v>23</v>
      </c>
      <c r="W3" s="1" t="str">
        <f>'6'!W3</f>
        <v>VARIAÇÃO (JAN-DEZ)</v>
      </c>
    </row>
    <row r="4" spans="1:24" ht="15.75" thickBot="1" x14ac:dyDescent="0.3"/>
    <row r="5" spans="1:24" ht="24" customHeight="1" x14ac:dyDescent="0.25">
      <c r="A5" s="420" t="s">
        <v>46</v>
      </c>
      <c r="B5" s="450"/>
      <c r="C5" s="422">
        <v>2016</v>
      </c>
      <c r="D5" s="424">
        <v>2017</v>
      </c>
      <c r="E5" s="424">
        <v>2018</v>
      </c>
      <c r="F5" s="424">
        <v>2019</v>
      </c>
      <c r="G5" s="424">
        <v>2020</v>
      </c>
      <c r="H5" s="424">
        <v>2021</v>
      </c>
      <c r="I5" s="424">
        <v>2022</v>
      </c>
      <c r="J5" s="424">
        <v>2023</v>
      </c>
      <c r="K5" s="457">
        <v>2024</v>
      </c>
      <c r="M5" s="436">
        <v>2016</v>
      </c>
      <c r="N5" s="424">
        <v>2017</v>
      </c>
      <c r="O5" s="424">
        <v>2018</v>
      </c>
      <c r="P5" s="424">
        <v>2019</v>
      </c>
      <c r="Q5" s="424">
        <v>2020</v>
      </c>
      <c r="R5" s="424">
        <v>2021</v>
      </c>
      <c r="S5" s="424">
        <v>2022</v>
      </c>
      <c r="T5" s="424">
        <v>2023</v>
      </c>
      <c r="U5" s="457">
        <v>2024</v>
      </c>
      <c r="W5" s="442" t="s">
        <v>86</v>
      </c>
      <c r="X5" s="443"/>
    </row>
    <row r="6" spans="1:24" ht="20.25" customHeight="1" thickBot="1" x14ac:dyDescent="0.3">
      <c r="A6" s="451"/>
      <c r="B6" s="452"/>
      <c r="C6" s="453"/>
      <c r="D6" s="444"/>
      <c r="E6" s="444"/>
      <c r="F6" s="444"/>
      <c r="G6" s="444"/>
      <c r="H6" s="425"/>
      <c r="I6" s="425"/>
      <c r="J6" s="425"/>
      <c r="K6" s="459"/>
      <c r="M6" s="456"/>
      <c r="N6" s="444"/>
      <c r="O6" s="444"/>
      <c r="P6" s="444"/>
      <c r="Q6" s="444"/>
      <c r="R6" s="444"/>
      <c r="S6" s="444"/>
      <c r="T6" s="444"/>
      <c r="U6" s="458"/>
      <c r="W6" s="89" t="s">
        <v>0</v>
      </c>
      <c r="X6" s="73" t="s">
        <v>37</v>
      </c>
    </row>
    <row r="7" spans="1:24" ht="20.100000000000001" customHeight="1" thickBot="1" x14ac:dyDescent="0.3">
      <c r="A7" s="3" t="s">
        <v>2</v>
      </c>
      <c r="B7" s="4"/>
      <c r="C7" s="7">
        <f t="shared" ref="C7:J7" si="0">SUM(C8:C20)</f>
        <v>25537692</v>
      </c>
      <c r="D7" s="8">
        <f t="shared" si="0"/>
        <v>27705328</v>
      </c>
      <c r="E7" s="8">
        <f t="shared" si="0"/>
        <v>29031670</v>
      </c>
      <c r="F7" s="8">
        <f t="shared" si="0"/>
        <v>33762788</v>
      </c>
      <c r="G7" s="8">
        <f t="shared" si="0"/>
        <v>17865065</v>
      </c>
      <c r="H7" s="8">
        <f t="shared" si="0"/>
        <v>17612451</v>
      </c>
      <c r="I7" s="8">
        <f t="shared" si="0"/>
        <v>27301479.387999997</v>
      </c>
      <c r="J7" s="381">
        <f t="shared" si="0"/>
        <v>28234175.527000021</v>
      </c>
      <c r="K7" s="170">
        <f t="shared" ref="K7" si="1">SUM(K8:K20)</f>
        <v>36070564.008999988</v>
      </c>
      <c r="M7" s="62">
        <f t="shared" ref="M7:U7" si="2">C7/C24</f>
        <v>0.34702816082287186</v>
      </c>
      <c r="N7" s="15">
        <f t="shared" si="2"/>
        <v>0.34541445085493772</v>
      </c>
      <c r="O7" s="15">
        <f t="shared" si="2"/>
        <v>0.35678891536952334</v>
      </c>
      <c r="P7" s="15">
        <f t="shared" si="2"/>
        <v>0.37852559034829586</v>
      </c>
      <c r="Q7" s="15">
        <f t="shared" si="2"/>
        <v>0.36209830593739745</v>
      </c>
      <c r="R7" s="15">
        <f t="shared" si="2"/>
        <v>0.38434749343634128</v>
      </c>
      <c r="S7" s="15">
        <f t="shared" si="2"/>
        <v>0.35440645023435358</v>
      </c>
      <c r="T7" s="15">
        <f t="shared" si="2"/>
        <v>0.34999017115600273</v>
      </c>
      <c r="U7" s="377">
        <f t="shared" si="2"/>
        <v>0.37547150035594301</v>
      </c>
      <c r="W7" s="100">
        <f>(K7-J7)/J7</f>
        <v>0.27754975435730778</v>
      </c>
      <c r="X7" s="99">
        <f>(U7-T7)*100</f>
        <v>2.5481329199940284</v>
      </c>
    </row>
    <row r="8" spans="1:24" ht="20.100000000000001" customHeight="1" x14ac:dyDescent="0.25">
      <c r="A8" s="23"/>
      <c r="B8" t="s">
        <v>10</v>
      </c>
      <c r="C8" s="9">
        <v>4702002</v>
      </c>
      <c r="D8" s="34">
        <v>5732995</v>
      </c>
      <c r="E8" s="34">
        <v>5593310</v>
      </c>
      <c r="F8" s="34">
        <v>6042469</v>
      </c>
      <c r="G8" s="34">
        <v>3393434</v>
      </c>
      <c r="H8" s="34">
        <v>3466822</v>
      </c>
      <c r="I8" s="34">
        <v>5137967.7680000011</v>
      </c>
      <c r="J8" s="10">
        <v>5385680.5770000033</v>
      </c>
      <c r="K8" s="156">
        <v>7018461.8030000012</v>
      </c>
      <c r="M8" s="94">
        <f t="shared" ref="M8:M20" si="3">C8/$C$7</f>
        <v>0.18412008414855971</v>
      </c>
      <c r="N8" s="17">
        <f t="shared" ref="N8:N20" si="4">D8/$D$7</f>
        <v>0.2069275267197703</v>
      </c>
      <c r="O8" s="17">
        <f t="shared" ref="O8:O20" si="5">E8/$E$7</f>
        <v>0.19266235803865228</v>
      </c>
      <c r="P8" s="36">
        <f t="shared" ref="P8:P20" si="6">F8/$F$7</f>
        <v>0.17896830676423997</v>
      </c>
      <c r="Q8" s="36">
        <f t="shared" ref="Q8:Q20" si="7">G8/$G$7</f>
        <v>0.18994803545355138</v>
      </c>
      <c r="R8" s="36">
        <f t="shared" ref="R8:R20" si="8">H8/$H$7</f>
        <v>0.1968392701277068</v>
      </c>
      <c r="S8" s="36">
        <f t="shared" ref="S8:S20" si="9">I8/$I$7</f>
        <v>0.18819374931961844</v>
      </c>
      <c r="T8" s="17">
        <f t="shared" ref="T8:T20" si="10">J8/$J$7</f>
        <v>0.19075041068047971</v>
      </c>
      <c r="U8" s="76">
        <f t="shared" ref="U8:U20" si="11">K8/$K$7</f>
        <v>0.19457588190882794</v>
      </c>
      <c r="W8" s="101">
        <f t="shared" ref="W8:W24" si="12">(K8-J8)/J8</f>
        <v>0.30317082542416757</v>
      </c>
      <c r="X8" s="102">
        <f t="shared" ref="X8:X24" si="13">(U8-T8)*100</f>
        <v>0.38254712283482262</v>
      </c>
    </row>
    <row r="9" spans="1:24" ht="20.100000000000001" customHeight="1" x14ac:dyDescent="0.25">
      <c r="A9" s="23"/>
      <c r="B9" t="s">
        <v>17</v>
      </c>
      <c r="C9" s="9">
        <v>364939</v>
      </c>
      <c r="D9" s="34">
        <v>476985</v>
      </c>
      <c r="E9" s="34">
        <v>302334</v>
      </c>
      <c r="F9" s="34">
        <v>272418</v>
      </c>
      <c r="G9" s="34">
        <v>154593</v>
      </c>
      <c r="H9" s="34">
        <v>156955</v>
      </c>
      <c r="I9" s="34">
        <v>251465.49700000006</v>
      </c>
      <c r="J9" s="10">
        <v>241997.48199999999</v>
      </c>
      <c r="K9" s="156">
        <v>206478.42600000006</v>
      </c>
      <c r="M9" s="94">
        <f t="shared" si="3"/>
        <v>1.4290210720686897E-2</v>
      </c>
      <c r="N9" s="17">
        <f t="shared" si="4"/>
        <v>1.7216363581763046E-2</v>
      </c>
      <c r="O9" s="17">
        <f t="shared" si="5"/>
        <v>1.0413937606758412E-2</v>
      </c>
      <c r="P9" s="36">
        <f t="shared" si="6"/>
        <v>8.0685872268605307E-3</v>
      </c>
      <c r="Q9" s="36">
        <f t="shared" si="7"/>
        <v>8.6533690193682476E-3</v>
      </c>
      <c r="R9" s="36">
        <f t="shared" si="8"/>
        <v>8.9115932813666875E-3</v>
      </c>
      <c r="S9" s="36">
        <f t="shared" si="9"/>
        <v>9.210691238604761E-3</v>
      </c>
      <c r="T9" s="17">
        <f t="shared" si="10"/>
        <v>8.5710837126651892E-3</v>
      </c>
      <c r="U9" s="76">
        <f t="shared" si="11"/>
        <v>5.724291584364511E-3</v>
      </c>
      <c r="W9" s="101">
        <f t="shared" si="12"/>
        <v>-0.14677448586014596</v>
      </c>
      <c r="X9" s="102">
        <f t="shared" si="13"/>
        <v>-0.28467921283006781</v>
      </c>
    </row>
    <row r="10" spans="1:24" ht="20.100000000000001" customHeight="1" x14ac:dyDescent="0.25">
      <c r="A10" s="23"/>
      <c r="B10" t="s">
        <v>14</v>
      </c>
      <c r="C10" s="9">
        <v>3467330</v>
      </c>
      <c r="D10" s="34">
        <v>4379112</v>
      </c>
      <c r="E10" s="34">
        <v>4100973</v>
      </c>
      <c r="F10" s="34">
        <v>4526694</v>
      </c>
      <c r="G10" s="34">
        <v>2630040</v>
      </c>
      <c r="H10" s="34">
        <v>2888926</v>
      </c>
      <c r="I10" s="34">
        <v>4533474.6829999983</v>
      </c>
      <c r="J10" s="10">
        <v>4759451.4250000054</v>
      </c>
      <c r="K10" s="156">
        <v>6659878.5569999982</v>
      </c>
      <c r="M10" s="94">
        <f t="shared" si="3"/>
        <v>0.13577303696825851</v>
      </c>
      <c r="N10" s="17">
        <f t="shared" si="4"/>
        <v>0.15806028356711749</v>
      </c>
      <c r="O10" s="17">
        <f t="shared" si="5"/>
        <v>0.14125859793804491</v>
      </c>
      <c r="P10" s="36">
        <f t="shared" si="6"/>
        <v>0.1340734657339317</v>
      </c>
      <c r="Q10" s="36">
        <f t="shared" si="7"/>
        <v>0.14721692868175962</v>
      </c>
      <c r="R10" s="36">
        <f t="shared" si="8"/>
        <v>0.16402748260307437</v>
      </c>
      <c r="S10" s="36">
        <f t="shared" si="9"/>
        <v>0.16605234531695842</v>
      </c>
      <c r="T10" s="17">
        <f t="shared" si="10"/>
        <v>0.16857058285440621</v>
      </c>
      <c r="U10" s="76">
        <f t="shared" si="11"/>
        <v>0.18463472196714995</v>
      </c>
      <c r="W10" s="101">
        <f t="shared" si="12"/>
        <v>0.39929541501728649</v>
      </c>
      <c r="X10" s="102">
        <f t="shared" si="13"/>
        <v>1.6064139112743736</v>
      </c>
    </row>
    <row r="11" spans="1:24" ht="20.100000000000001" customHeight="1" x14ac:dyDescent="0.25">
      <c r="A11" s="23"/>
      <c r="B11" t="s">
        <v>8</v>
      </c>
      <c r="C11" s="9">
        <v>39672</v>
      </c>
      <c r="D11" s="34">
        <v>46278</v>
      </c>
      <c r="E11" s="34">
        <v>123104</v>
      </c>
      <c r="F11" s="34">
        <v>114133</v>
      </c>
      <c r="G11" s="34">
        <v>23134</v>
      </c>
      <c r="H11" s="34"/>
      <c r="I11" s="34"/>
      <c r="J11" s="10"/>
      <c r="K11" s="156"/>
      <c r="M11" s="94">
        <f t="shared" si="3"/>
        <v>1.5534684966832554E-3</v>
      </c>
      <c r="N11" s="17">
        <f t="shared" si="4"/>
        <v>1.6703646316694031E-3</v>
      </c>
      <c r="O11" s="17">
        <f t="shared" si="5"/>
        <v>4.2403347792255835E-3</v>
      </c>
      <c r="P11" s="36">
        <f t="shared" si="6"/>
        <v>3.3804376581696985E-3</v>
      </c>
      <c r="Q11" s="36">
        <f t="shared" si="7"/>
        <v>1.2949295174688701E-3</v>
      </c>
      <c r="R11" s="36">
        <f t="shared" si="8"/>
        <v>0</v>
      </c>
      <c r="S11" s="36">
        <f t="shared" si="9"/>
        <v>0</v>
      </c>
      <c r="T11" s="17">
        <f t="shared" si="10"/>
        <v>0</v>
      </c>
      <c r="U11" s="76">
        <f t="shared" si="11"/>
        <v>0</v>
      </c>
      <c r="W11" s="101"/>
      <c r="X11" s="102">
        <f t="shared" si="13"/>
        <v>0</v>
      </c>
    </row>
    <row r="12" spans="1:24" ht="20.100000000000001" customHeight="1" x14ac:dyDescent="0.25">
      <c r="A12" s="23"/>
      <c r="B12" t="s">
        <v>15</v>
      </c>
      <c r="C12" s="9">
        <v>21660</v>
      </c>
      <c r="D12" s="34">
        <v>12633</v>
      </c>
      <c r="E12" s="34">
        <v>10045</v>
      </c>
      <c r="F12" s="34">
        <v>19629</v>
      </c>
      <c r="G12" s="34">
        <v>44990</v>
      </c>
      <c r="H12" s="34">
        <v>21465</v>
      </c>
      <c r="I12" s="34">
        <v>26222.371000000003</v>
      </c>
      <c r="J12" s="10">
        <v>23925.955999999998</v>
      </c>
      <c r="K12" s="156">
        <v>13067.101000000001</v>
      </c>
      <c r="M12" s="94">
        <f t="shared" si="3"/>
        <v>8.4815808726959347E-4</v>
      </c>
      <c r="N12" s="17">
        <f t="shared" si="4"/>
        <v>4.5597727628418622E-4</v>
      </c>
      <c r="O12" s="17">
        <f t="shared" si="5"/>
        <v>3.4600145289609587E-4</v>
      </c>
      <c r="P12" s="36">
        <f t="shared" si="6"/>
        <v>5.8137971307345828E-4</v>
      </c>
      <c r="Q12" s="36">
        <f t="shared" si="7"/>
        <v>2.518322771285747E-3</v>
      </c>
      <c r="R12" s="36">
        <f t="shared" si="8"/>
        <v>1.2187400833648878E-3</v>
      </c>
      <c r="S12" s="36">
        <f t="shared" si="9"/>
        <v>9.6047436211554524E-4</v>
      </c>
      <c r="T12" s="17">
        <f t="shared" si="10"/>
        <v>8.4741118001196384E-4</v>
      </c>
      <c r="U12" s="76">
        <f t="shared" si="11"/>
        <v>3.6226494813720183E-4</v>
      </c>
      <c r="W12" s="101">
        <f t="shared" si="12"/>
        <v>-0.45385250227827884</v>
      </c>
      <c r="X12" s="102">
        <f t="shared" si="13"/>
        <v>-4.8514623187476201E-2</v>
      </c>
    </row>
    <row r="13" spans="1:24" ht="20.100000000000001" customHeight="1" x14ac:dyDescent="0.25">
      <c r="A13" s="23"/>
      <c r="B13" t="s">
        <v>13</v>
      </c>
      <c r="C13" s="9">
        <v>20984</v>
      </c>
      <c r="D13" s="34">
        <v>45120</v>
      </c>
      <c r="E13" s="34">
        <v>98963</v>
      </c>
      <c r="F13" s="34">
        <v>77778</v>
      </c>
      <c r="G13" s="34">
        <v>28035</v>
      </c>
      <c r="H13" s="34">
        <v>27309</v>
      </c>
      <c r="I13" s="34">
        <v>46681.825999999986</v>
      </c>
      <c r="J13" s="10">
        <v>48288.969999999987</v>
      </c>
      <c r="K13" s="156">
        <v>90917.998999999996</v>
      </c>
      <c r="M13" s="94">
        <f t="shared" si="3"/>
        <v>8.2168741012304477E-4</v>
      </c>
      <c r="N13" s="17">
        <f t="shared" si="4"/>
        <v>1.6285676170301972E-3</v>
      </c>
      <c r="O13" s="17">
        <f t="shared" si="5"/>
        <v>3.4087946025840058E-3</v>
      </c>
      <c r="P13" s="36">
        <f t="shared" si="6"/>
        <v>2.3036604678499891E-3</v>
      </c>
      <c r="Q13" s="36">
        <f t="shared" si="7"/>
        <v>1.5692638118025319E-3</v>
      </c>
      <c r="R13" s="36">
        <f t="shared" si="8"/>
        <v>1.550550800680723E-3</v>
      </c>
      <c r="S13" s="36">
        <f t="shared" si="9"/>
        <v>1.7098643387258481E-3</v>
      </c>
      <c r="T13" s="17">
        <f t="shared" si="10"/>
        <v>1.7103021107813753E-3</v>
      </c>
      <c r="U13" s="76">
        <f t="shared" si="11"/>
        <v>2.5205593951155019E-3</v>
      </c>
      <c r="W13" s="101">
        <f t="shared" si="12"/>
        <v>0.88279018997506098</v>
      </c>
      <c r="X13" s="102">
        <f t="shared" si="13"/>
        <v>8.1025728433412658E-2</v>
      </c>
    </row>
    <row r="14" spans="1:24" ht="20.100000000000001" customHeight="1" x14ac:dyDescent="0.25">
      <c r="A14" s="23"/>
      <c r="B14" t="s">
        <v>16</v>
      </c>
      <c r="C14" s="9">
        <v>2635220</v>
      </c>
      <c r="D14" s="34">
        <v>1598559</v>
      </c>
      <c r="E14" s="34">
        <v>1978945</v>
      </c>
      <c r="F14" s="34">
        <v>2189491</v>
      </c>
      <c r="G14" s="34">
        <v>1189901</v>
      </c>
      <c r="H14" s="34">
        <v>1053028</v>
      </c>
      <c r="I14" s="34">
        <v>1691174.969</v>
      </c>
      <c r="J14" s="10">
        <v>1618566.263</v>
      </c>
      <c r="K14" s="156">
        <v>1628002.4219999998</v>
      </c>
      <c r="M14" s="94">
        <f t="shared" si="3"/>
        <v>0.10318943465995283</v>
      </c>
      <c r="N14" s="17">
        <f t="shared" si="4"/>
        <v>5.7698613060996787E-2</v>
      </c>
      <c r="O14" s="17">
        <f t="shared" si="5"/>
        <v>6.8165041831902889E-2</v>
      </c>
      <c r="P14" s="36">
        <f t="shared" si="6"/>
        <v>6.4849235791783547E-2</v>
      </c>
      <c r="Q14" s="36">
        <f t="shared" si="7"/>
        <v>6.6604907398881558E-2</v>
      </c>
      <c r="R14" s="36">
        <f t="shared" si="8"/>
        <v>5.9788839157025903E-2</v>
      </c>
      <c r="S14" s="36">
        <f t="shared" si="9"/>
        <v>6.1944444290565941E-2</v>
      </c>
      <c r="T14" s="17">
        <f t="shared" si="10"/>
        <v>5.7326492904040481E-2</v>
      </c>
      <c r="U14" s="76">
        <f t="shared" si="11"/>
        <v>4.5133822182369977E-2</v>
      </c>
      <c r="W14" s="101">
        <f t="shared" si="12"/>
        <v>5.8299491443185676E-3</v>
      </c>
      <c r="X14" s="102">
        <f t="shared" si="13"/>
        <v>-1.2192670721670504</v>
      </c>
    </row>
    <row r="15" spans="1:24" ht="20.100000000000001" customHeight="1" x14ac:dyDescent="0.25">
      <c r="A15" s="23"/>
      <c r="B15" t="s">
        <v>83</v>
      </c>
      <c r="C15" s="9">
        <v>116567</v>
      </c>
      <c r="D15" s="34">
        <v>165876</v>
      </c>
      <c r="E15" s="34">
        <v>524149</v>
      </c>
      <c r="F15" s="34">
        <v>593143</v>
      </c>
      <c r="G15" s="34">
        <v>450570</v>
      </c>
      <c r="H15" s="34">
        <v>395064</v>
      </c>
      <c r="I15" s="34">
        <v>513246.56299999991</v>
      </c>
      <c r="J15" s="10">
        <v>567795.85000000009</v>
      </c>
      <c r="K15" s="156">
        <v>762334.48299999977</v>
      </c>
      <c r="M15" s="94">
        <f t="shared" si="3"/>
        <v>4.5645080221031718E-3</v>
      </c>
      <c r="N15" s="17">
        <f t="shared" si="4"/>
        <v>5.9871516410128769E-3</v>
      </c>
      <c r="O15" s="17">
        <f t="shared" si="5"/>
        <v>1.805438681274622E-2</v>
      </c>
      <c r="P15" s="36">
        <f t="shared" si="6"/>
        <v>1.7567950845765463E-2</v>
      </c>
      <c r="Q15" s="36">
        <f t="shared" si="7"/>
        <v>2.5220731074865946E-2</v>
      </c>
      <c r="R15" s="36">
        <f t="shared" si="8"/>
        <v>2.2430949559490612E-2</v>
      </c>
      <c r="S15" s="36">
        <f t="shared" si="9"/>
        <v>1.8799221672419358E-2</v>
      </c>
      <c r="T15" s="17">
        <f t="shared" si="10"/>
        <v>2.0110233056283983E-2</v>
      </c>
      <c r="U15" s="76">
        <f t="shared" si="11"/>
        <v>2.1134531825168834E-2</v>
      </c>
      <c r="W15" s="101">
        <f t="shared" si="12"/>
        <v>0.34262073771761392</v>
      </c>
      <c r="X15" s="102">
        <f t="shared" si="13"/>
        <v>0.10242987688848515</v>
      </c>
    </row>
    <row r="16" spans="1:24" ht="20.100000000000001" customHeight="1" x14ac:dyDescent="0.25">
      <c r="A16" s="23"/>
      <c r="B16" t="s">
        <v>9</v>
      </c>
      <c r="C16" s="9">
        <v>911333</v>
      </c>
      <c r="D16" s="34">
        <v>970213</v>
      </c>
      <c r="E16" s="34">
        <v>1020274</v>
      </c>
      <c r="F16" s="34">
        <v>871643</v>
      </c>
      <c r="G16" s="34">
        <v>283746</v>
      </c>
      <c r="H16" s="34">
        <v>664508</v>
      </c>
      <c r="I16" s="34">
        <v>1205120.2949999992</v>
      </c>
      <c r="J16" s="10">
        <v>993038.31500000029</v>
      </c>
      <c r="K16" s="156">
        <v>971745.54799999995</v>
      </c>
      <c r="M16" s="94">
        <f t="shared" si="3"/>
        <v>3.5685801207094206E-2</v>
      </c>
      <c r="N16" s="17">
        <f t="shared" si="4"/>
        <v>3.5019004286828873E-2</v>
      </c>
      <c r="O16" s="17">
        <f t="shared" si="5"/>
        <v>3.5143482961882661E-2</v>
      </c>
      <c r="P16" s="36">
        <f t="shared" si="6"/>
        <v>2.581667722464152E-2</v>
      </c>
      <c r="Q16" s="36">
        <f t="shared" si="7"/>
        <v>1.5882729785757846E-2</v>
      </c>
      <c r="R16" s="36">
        <f t="shared" si="8"/>
        <v>3.7729444925070341E-2</v>
      </c>
      <c r="S16" s="36">
        <f t="shared" si="9"/>
        <v>4.4141208535743083E-2</v>
      </c>
      <c r="T16" s="17">
        <f t="shared" si="10"/>
        <v>3.5171500370193884E-2</v>
      </c>
      <c r="U16" s="76">
        <f t="shared" si="11"/>
        <v>2.6940126241373413E-2</v>
      </c>
      <c r="W16" s="101">
        <f t="shared" si="12"/>
        <v>-2.1442039726332549E-2</v>
      </c>
      <c r="X16" s="102">
        <f t="shared" si="13"/>
        <v>-0.82313741288204711</v>
      </c>
    </row>
    <row r="17" spans="1:24" ht="20.25" customHeight="1" x14ac:dyDescent="0.25">
      <c r="A17" s="23"/>
      <c r="B17" t="s">
        <v>12</v>
      </c>
      <c r="C17" s="9">
        <v>1445066</v>
      </c>
      <c r="D17" s="34">
        <v>1634472</v>
      </c>
      <c r="E17" s="34">
        <v>1559489</v>
      </c>
      <c r="F17" s="34">
        <v>3756785</v>
      </c>
      <c r="G17" s="34">
        <v>2133360</v>
      </c>
      <c r="H17" s="34">
        <v>1951781</v>
      </c>
      <c r="I17" s="34">
        <v>3071327.0619999981</v>
      </c>
      <c r="J17" s="10">
        <v>2820481.595999998</v>
      </c>
      <c r="K17" s="156">
        <v>2962255.4299999969</v>
      </c>
      <c r="M17" s="94">
        <f t="shared" si="3"/>
        <v>5.6585614706293738E-2</v>
      </c>
      <c r="N17" s="17">
        <f t="shared" si="4"/>
        <v>5.8994861926918891E-2</v>
      </c>
      <c r="O17" s="17">
        <f t="shared" si="5"/>
        <v>5.3716820286259799E-2</v>
      </c>
      <c r="P17" s="36">
        <f t="shared" si="6"/>
        <v>0.11126998753775903</v>
      </c>
      <c r="Q17" s="36">
        <f t="shared" si="7"/>
        <v>0.11941518264836988</v>
      </c>
      <c r="R17" s="36">
        <f t="shared" si="8"/>
        <v>0.11081825011181011</v>
      </c>
      <c r="S17" s="36">
        <f t="shared" si="9"/>
        <v>0.11249672658214849</v>
      </c>
      <c r="T17" s="17">
        <f t="shared" si="10"/>
        <v>9.9896014080623804E-2</v>
      </c>
      <c r="U17" s="76">
        <f t="shared" si="11"/>
        <v>8.2123901064061061E-2</v>
      </c>
      <c r="W17" s="101">
        <f t="shared" si="12"/>
        <v>5.0265824886452821E-2</v>
      </c>
      <c r="X17" s="102">
        <f t="shared" si="13"/>
        <v>-1.7772113016562743</v>
      </c>
    </row>
    <row r="18" spans="1:24" ht="20.100000000000001" customHeight="1" x14ac:dyDescent="0.25">
      <c r="A18" s="23"/>
      <c r="B18" t="s">
        <v>11</v>
      </c>
      <c r="C18" s="9">
        <v>1651293</v>
      </c>
      <c r="D18" s="34">
        <v>1613259</v>
      </c>
      <c r="E18" s="34">
        <v>1717556</v>
      </c>
      <c r="F18" s="34">
        <v>2470653</v>
      </c>
      <c r="G18" s="34">
        <v>1398091</v>
      </c>
      <c r="H18" s="34">
        <v>1289594</v>
      </c>
      <c r="I18" s="34">
        <v>2096765.0149999999</v>
      </c>
      <c r="J18" s="10">
        <v>2366722.205000001</v>
      </c>
      <c r="K18" s="156">
        <v>3236348.8369999994</v>
      </c>
      <c r="M18" s="94">
        <f t="shared" si="3"/>
        <v>6.4661011652893299E-2</v>
      </c>
      <c r="N18" s="17">
        <f t="shared" si="4"/>
        <v>5.8229196925587742E-2</v>
      </c>
      <c r="O18" s="17">
        <f t="shared" si="5"/>
        <v>5.9161460570473556E-2</v>
      </c>
      <c r="P18" s="36">
        <f t="shared" si="6"/>
        <v>7.3176806370374395E-2</v>
      </c>
      <c r="Q18" s="36">
        <f t="shared" si="7"/>
        <v>7.8258377453426564E-2</v>
      </c>
      <c r="R18" s="36">
        <f t="shared" si="8"/>
        <v>7.3220586958623754E-2</v>
      </c>
      <c r="S18" s="36">
        <f t="shared" si="9"/>
        <v>7.6800417486592512E-2</v>
      </c>
      <c r="T18" s="17">
        <f t="shared" si="10"/>
        <v>8.3824732290720919E-2</v>
      </c>
      <c r="U18" s="76">
        <f t="shared" si="11"/>
        <v>8.9722712297830881E-2</v>
      </c>
      <c r="W18" s="101">
        <f t="shared" si="12"/>
        <v>0.36743925001540179</v>
      </c>
      <c r="X18" s="102">
        <f t="shared" si="13"/>
        <v>0.5897980007109962</v>
      </c>
    </row>
    <row r="19" spans="1:24" ht="20.100000000000001" customHeight="1" x14ac:dyDescent="0.25">
      <c r="A19" s="23"/>
      <c r="B19" t="s">
        <v>6</v>
      </c>
      <c r="C19" s="9">
        <v>9967668</v>
      </c>
      <c r="D19" s="34">
        <v>10737419</v>
      </c>
      <c r="E19" s="34">
        <v>11617205</v>
      </c>
      <c r="F19" s="34">
        <v>12516191</v>
      </c>
      <c r="G19" s="34">
        <v>6007548</v>
      </c>
      <c r="H19" s="34">
        <v>5589725</v>
      </c>
      <c r="I19" s="34">
        <v>8553863.8859999999</v>
      </c>
      <c r="J19" s="10">
        <v>9225047.0360000115</v>
      </c>
      <c r="K19" s="156">
        <v>12249536.908999991</v>
      </c>
      <c r="M19" s="94">
        <f t="shared" si="3"/>
        <v>0.39031201410056948</v>
      </c>
      <c r="N19" s="17">
        <f t="shared" si="4"/>
        <v>0.38755790943893537</v>
      </c>
      <c r="O19" s="17">
        <f t="shared" si="5"/>
        <v>0.40015627760993427</v>
      </c>
      <c r="P19" s="36">
        <f t="shared" si="6"/>
        <v>0.3707096404479393</v>
      </c>
      <c r="Q19" s="36">
        <f t="shared" si="7"/>
        <v>0.33627350362285274</v>
      </c>
      <c r="R19" s="36">
        <f t="shared" si="8"/>
        <v>0.31737348765370588</v>
      </c>
      <c r="S19" s="36">
        <f t="shared" si="9"/>
        <v>0.31331136911795843</v>
      </c>
      <c r="T19" s="17">
        <f t="shared" si="10"/>
        <v>0.32673335997285291</v>
      </c>
      <c r="U19" s="76">
        <f t="shared" si="11"/>
        <v>0.33959926176767297</v>
      </c>
      <c r="W19" s="101">
        <f t="shared" si="12"/>
        <v>0.32785630915453856</v>
      </c>
      <c r="X19" s="102">
        <f t="shared" si="13"/>
        <v>1.2865901794820056</v>
      </c>
    </row>
    <row r="20" spans="1:24" ht="20.100000000000001" customHeight="1" thickBot="1" x14ac:dyDescent="0.3">
      <c r="A20" s="23"/>
      <c r="B20" t="s">
        <v>7</v>
      </c>
      <c r="C20" s="31">
        <v>193958</v>
      </c>
      <c r="D20" s="42">
        <v>292407</v>
      </c>
      <c r="E20" s="42">
        <v>385323</v>
      </c>
      <c r="F20" s="34">
        <v>311761</v>
      </c>
      <c r="G20" s="34">
        <v>127623</v>
      </c>
      <c r="H20" s="34">
        <v>107274</v>
      </c>
      <c r="I20" s="34">
        <v>174169.45300000004</v>
      </c>
      <c r="J20" s="10">
        <v>183179.85200000004</v>
      </c>
      <c r="K20" s="156">
        <v>271536.49400000006</v>
      </c>
      <c r="M20" s="94">
        <f t="shared" si="3"/>
        <v>7.5949698195122723E-3</v>
      </c>
      <c r="N20" s="17">
        <f t="shared" si="4"/>
        <v>1.0554179326084859E-2</v>
      </c>
      <c r="O20" s="17">
        <f t="shared" si="5"/>
        <v>1.3272505508639358E-2</v>
      </c>
      <c r="P20" s="36">
        <f t="shared" si="6"/>
        <v>9.2338642176114129E-3</v>
      </c>
      <c r="Q20" s="36">
        <f t="shared" si="7"/>
        <v>7.1437187606090431E-3</v>
      </c>
      <c r="R20" s="36">
        <f t="shared" si="8"/>
        <v>6.0908047380798958E-3</v>
      </c>
      <c r="S20" s="36">
        <f t="shared" si="9"/>
        <v>6.3794877385492128E-3</v>
      </c>
      <c r="T20" s="17">
        <f t="shared" si="10"/>
        <v>6.4878767869395457E-3</v>
      </c>
      <c r="U20" s="76">
        <f t="shared" si="11"/>
        <v>7.5279248179276831E-3</v>
      </c>
      <c r="W20" s="103">
        <f t="shared" si="12"/>
        <v>0.4823491286585383</v>
      </c>
      <c r="X20" s="104">
        <f t="shared" si="13"/>
        <v>0.10400480309881374</v>
      </c>
    </row>
    <row r="21" spans="1:24" ht="20.100000000000001" customHeight="1" thickBot="1" x14ac:dyDescent="0.3">
      <c r="A21" s="5" t="s">
        <v>45</v>
      </c>
      <c r="B21" s="6"/>
      <c r="C21" s="12">
        <f t="shared" ref="C21:I21" si="14">C22+C23</f>
        <v>48051990</v>
      </c>
      <c r="D21" s="35">
        <f t="shared" si="14"/>
        <v>52503615</v>
      </c>
      <c r="E21" s="35">
        <f t="shared" si="14"/>
        <v>52337646</v>
      </c>
      <c r="F21" s="35">
        <f t="shared" si="14"/>
        <v>55432735</v>
      </c>
      <c r="G21" s="35">
        <f t="shared" si="14"/>
        <v>31472545</v>
      </c>
      <c r="H21" s="35">
        <f t="shared" si="14"/>
        <v>28211839</v>
      </c>
      <c r="I21" s="35">
        <f t="shared" si="14"/>
        <v>49732895.606999993</v>
      </c>
      <c r="J21" s="13">
        <f t="shared" ref="J21:K21" si="15">J22+J23</f>
        <v>52437162.853000008</v>
      </c>
      <c r="K21" s="155">
        <f t="shared" si="15"/>
        <v>59996817.869000003</v>
      </c>
      <c r="M21" s="19">
        <f t="shared" ref="M21:U21" si="16">C21/C24</f>
        <v>0.65297183917712809</v>
      </c>
      <c r="N21" s="20">
        <f t="shared" si="16"/>
        <v>0.65458554914506228</v>
      </c>
      <c r="O21" s="20">
        <f t="shared" si="16"/>
        <v>0.64321108463047671</v>
      </c>
      <c r="P21" s="20">
        <f t="shared" si="16"/>
        <v>0.6214744096517042</v>
      </c>
      <c r="Q21" s="20">
        <f t="shared" si="16"/>
        <v>0.63790169406260255</v>
      </c>
      <c r="R21" s="20">
        <f t="shared" si="16"/>
        <v>0.61565250656365866</v>
      </c>
      <c r="S21" s="20">
        <f t="shared" si="16"/>
        <v>0.64559354976564642</v>
      </c>
      <c r="T21" s="20">
        <f t="shared" si="16"/>
        <v>0.65000982884399727</v>
      </c>
      <c r="U21" s="215">
        <f t="shared" si="16"/>
        <v>0.62452849964405699</v>
      </c>
      <c r="W21" s="62">
        <f t="shared" si="12"/>
        <v>0.14416598085583679</v>
      </c>
      <c r="X21" s="99">
        <f t="shared" si="13"/>
        <v>-2.5481329199940284</v>
      </c>
    </row>
    <row r="22" spans="1:24" ht="20.100000000000001" customHeight="1" x14ac:dyDescent="0.25">
      <c r="A22" s="23"/>
      <c r="B22" t="s">
        <v>4</v>
      </c>
      <c r="C22" s="9">
        <v>360548</v>
      </c>
      <c r="D22" s="34">
        <v>232948</v>
      </c>
      <c r="E22" s="34">
        <v>124838</v>
      </c>
      <c r="F22" s="34">
        <v>118506</v>
      </c>
      <c r="G22" s="34">
        <v>127810</v>
      </c>
      <c r="H22" s="34">
        <v>234106</v>
      </c>
      <c r="I22" s="34">
        <v>374700.44799999992</v>
      </c>
      <c r="J22" s="10">
        <v>408637.98300000012</v>
      </c>
      <c r="K22" s="156">
        <v>454273.35700000002</v>
      </c>
      <c r="M22" s="94">
        <f>C22/C24</f>
        <v>4.8994368531175333E-3</v>
      </c>
      <c r="N22" s="36">
        <f>D22/D24</f>
        <v>2.9042646778177838E-3</v>
      </c>
      <c r="O22" s="36">
        <f>E22/E24</f>
        <v>1.5342146909530369E-3</v>
      </c>
      <c r="P22" s="36">
        <f>F22/F21</f>
        <v>2.1378342598466411E-3</v>
      </c>
      <c r="Q22" s="36">
        <f>G22/G21</f>
        <v>4.0609998333468109E-3</v>
      </c>
      <c r="R22" s="36">
        <f>H22/H21</f>
        <v>8.2981474550453804E-3</v>
      </c>
      <c r="S22" s="36">
        <f>I22/I21</f>
        <v>7.5342576261990292E-3</v>
      </c>
      <c r="T22" s="17">
        <f>J22/J24</f>
        <v>5.0654667593975277E-3</v>
      </c>
      <c r="U22" s="76">
        <f>K22/K24</f>
        <v>4.7286950900452445E-3</v>
      </c>
      <c r="W22" s="105">
        <f t="shared" si="12"/>
        <v>0.11167677968888144</v>
      </c>
      <c r="X22" s="106">
        <f t="shared" si="13"/>
        <v>-3.3677166935228327E-2</v>
      </c>
    </row>
    <row r="23" spans="1:24" ht="20.100000000000001" customHeight="1" thickBot="1" x14ac:dyDescent="0.3">
      <c r="A23" s="23"/>
      <c r="B23" t="s">
        <v>3</v>
      </c>
      <c r="C23" s="31">
        <v>47691442</v>
      </c>
      <c r="D23" s="34">
        <v>52270667</v>
      </c>
      <c r="E23" s="34">
        <v>52212808</v>
      </c>
      <c r="F23" s="34">
        <v>55314229</v>
      </c>
      <c r="G23" s="34">
        <v>31344735</v>
      </c>
      <c r="H23" s="34">
        <v>27977733</v>
      </c>
      <c r="I23" s="34">
        <v>49358195.158999994</v>
      </c>
      <c r="J23" s="32">
        <v>52028524.870000005</v>
      </c>
      <c r="K23" s="156">
        <v>59542544.512000002</v>
      </c>
      <c r="M23" s="94">
        <f>C23/C24</f>
        <v>0.64807240232401053</v>
      </c>
      <c r="N23" s="36">
        <f>D23/D24</f>
        <v>0.65168128446724449</v>
      </c>
      <c r="O23" s="36">
        <f>E23/E24</f>
        <v>0.64167686993952366</v>
      </c>
      <c r="P23" s="36">
        <f>F23/F21</f>
        <v>0.99786216574015341</v>
      </c>
      <c r="Q23" s="36">
        <f>G23/G21</f>
        <v>0.99593900016665315</v>
      </c>
      <c r="R23" s="36">
        <f>H23/H21</f>
        <v>0.99170185254495458</v>
      </c>
      <c r="S23" s="36">
        <f>I23/I21</f>
        <v>0.99246574237380103</v>
      </c>
      <c r="T23" s="78">
        <f>J23/J24</f>
        <v>0.64494436208459971</v>
      </c>
      <c r="U23" s="217">
        <f>K23/K24</f>
        <v>0.61979980455401174</v>
      </c>
      <c r="W23" s="107">
        <f t="shared" si="12"/>
        <v>0.14442115475644843</v>
      </c>
      <c r="X23" s="104">
        <f t="shared" si="13"/>
        <v>-2.5144557530587974</v>
      </c>
    </row>
    <row r="24" spans="1:24" ht="20.100000000000001" customHeight="1" thickBot="1" x14ac:dyDescent="0.3">
      <c r="A24" s="72" t="s">
        <v>5</v>
      </c>
      <c r="B24" s="98"/>
      <c r="C24" s="81">
        <f t="shared" ref="C24:I24" si="17">C7+C21</f>
        <v>73589682</v>
      </c>
      <c r="D24" s="82">
        <f t="shared" si="17"/>
        <v>80208943</v>
      </c>
      <c r="E24" s="82">
        <f t="shared" si="17"/>
        <v>81369316</v>
      </c>
      <c r="F24" s="82">
        <f t="shared" si="17"/>
        <v>89195523</v>
      </c>
      <c r="G24" s="82">
        <f t="shared" si="17"/>
        <v>49337610</v>
      </c>
      <c r="H24" s="82">
        <f t="shared" si="17"/>
        <v>45824290</v>
      </c>
      <c r="I24" s="82">
        <f t="shared" si="17"/>
        <v>77034374.99499999</v>
      </c>
      <c r="J24" s="82">
        <f t="shared" ref="J24:K24" si="18">J7+J21</f>
        <v>80671338.380000025</v>
      </c>
      <c r="K24" s="163">
        <f t="shared" si="18"/>
        <v>96067381.877999991</v>
      </c>
      <c r="M24" s="87">
        <f t="shared" ref="M24:S24" si="19">M7+M21</f>
        <v>1</v>
      </c>
      <c r="N24" s="83">
        <f t="shared" si="19"/>
        <v>1</v>
      </c>
      <c r="O24" s="83">
        <f t="shared" si="19"/>
        <v>1</v>
      </c>
      <c r="P24" s="83">
        <f t="shared" si="19"/>
        <v>1</v>
      </c>
      <c r="Q24" s="83">
        <f t="shared" si="19"/>
        <v>1</v>
      </c>
      <c r="R24" s="83">
        <f t="shared" si="19"/>
        <v>1</v>
      </c>
      <c r="S24" s="83">
        <f t="shared" si="19"/>
        <v>1</v>
      </c>
      <c r="T24" s="83">
        <f t="shared" ref="T24:U24" si="20">T7+T21</f>
        <v>1</v>
      </c>
      <c r="U24" s="171">
        <f t="shared" si="20"/>
        <v>1</v>
      </c>
      <c r="W24" s="91">
        <f t="shared" si="12"/>
        <v>0.19084899057305019</v>
      </c>
      <c r="X24" s="84">
        <f t="shared" si="13"/>
        <v>0</v>
      </c>
    </row>
    <row r="27" spans="1:24" x14ac:dyDescent="0.25">
      <c r="A27" s="1" t="s">
        <v>22</v>
      </c>
      <c r="M27" s="1" t="s">
        <v>24</v>
      </c>
      <c r="W27" s="1" t="str">
        <f>W3</f>
        <v>VARIAÇÃO (JAN-DEZ)</v>
      </c>
    </row>
    <row r="28" spans="1:24" ht="15" customHeight="1" thickBot="1" x14ac:dyDescent="0.3"/>
    <row r="29" spans="1:24" ht="24" customHeight="1" x14ac:dyDescent="0.25">
      <c r="A29" s="420" t="s">
        <v>36</v>
      </c>
      <c r="B29" s="450"/>
      <c r="C29" s="422">
        <v>2016</v>
      </c>
      <c r="D29" s="424">
        <v>2017</v>
      </c>
      <c r="E29" s="424">
        <v>2018</v>
      </c>
      <c r="F29" s="424">
        <v>2019</v>
      </c>
      <c r="G29" s="424">
        <v>2020</v>
      </c>
      <c r="H29" s="424">
        <v>2021</v>
      </c>
      <c r="I29" s="424">
        <v>2022</v>
      </c>
      <c r="J29" s="424">
        <v>2023</v>
      </c>
      <c r="K29" s="457">
        <v>2024</v>
      </c>
      <c r="M29" s="436">
        <v>2016</v>
      </c>
      <c r="N29" s="424">
        <v>2017</v>
      </c>
      <c r="O29" s="424">
        <v>2018</v>
      </c>
      <c r="P29" s="424">
        <v>2019</v>
      </c>
      <c r="Q29" s="424">
        <v>2020</v>
      </c>
      <c r="R29" s="424">
        <v>2021</v>
      </c>
      <c r="S29" s="424">
        <v>2022</v>
      </c>
      <c r="T29" s="454">
        <v>2023</v>
      </c>
      <c r="U29" s="440">
        <v>2024</v>
      </c>
      <c r="W29" s="442" t="s">
        <v>86</v>
      </c>
      <c r="X29" s="443"/>
    </row>
    <row r="30" spans="1:24" ht="20.25" customHeight="1" thickBot="1" x14ac:dyDescent="0.3">
      <c r="A30" s="451"/>
      <c r="B30" s="452"/>
      <c r="C30" s="453"/>
      <c r="D30" s="444"/>
      <c r="E30" s="444"/>
      <c r="F30" s="444"/>
      <c r="G30" s="444"/>
      <c r="H30" s="425"/>
      <c r="I30" s="425"/>
      <c r="J30" s="425"/>
      <c r="K30" s="459"/>
      <c r="M30" s="456"/>
      <c r="N30" s="444"/>
      <c r="O30" s="444"/>
      <c r="P30" s="444"/>
      <c r="Q30" s="444"/>
      <c r="R30" s="444"/>
      <c r="S30" s="444"/>
      <c r="T30" s="462"/>
      <c r="U30" s="463"/>
      <c r="W30" s="89" t="s">
        <v>1</v>
      </c>
      <c r="X30" s="73" t="s">
        <v>37</v>
      </c>
    </row>
    <row r="31" spans="1:24" ht="20.100000000000001" customHeight="1" thickBot="1" x14ac:dyDescent="0.3">
      <c r="A31" s="3" t="s">
        <v>2</v>
      </c>
      <c r="B31" s="4"/>
      <c r="C31" s="7">
        <f t="shared" ref="C31:J31" si="21">SUM(C32:C44)</f>
        <v>251533440</v>
      </c>
      <c r="D31" s="8">
        <f t="shared" si="21"/>
        <v>288451381</v>
      </c>
      <c r="E31" s="8">
        <f t="shared" si="21"/>
        <v>313935902</v>
      </c>
      <c r="F31" s="8">
        <f t="shared" si="21"/>
        <v>351270523</v>
      </c>
      <c r="G31" s="8">
        <f t="shared" si="21"/>
        <v>187039707</v>
      </c>
      <c r="H31" s="8">
        <f t="shared" si="21"/>
        <v>187635137</v>
      </c>
      <c r="I31" s="8">
        <f t="shared" si="21"/>
        <v>310192923.54500008</v>
      </c>
      <c r="J31" s="381">
        <f t="shared" si="21"/>
        <v>342401188.91099995</v>
      </c>
      <c r="K31" s="170">
        <f t="shared" ref="K31" si="22">SUM(K32:K44)</f>
        <v>490919302.92600012</v>
      </c>
      <c r="M31" s="62">
        <f t="shared" ref="M31:U31" si="23">C31/C48</f>
        <v>0.54553688503952369</v>
      </c>
      <c r="N31" s="15">
        <f t="shared" si="23"/>
        <v>0.55703591779368744</v>
      </c>
      <c r="O31" s="15">
        <f t="shared" si="23"/>
        <v>0.58498826793826098</v>
      </c>
      <c r="P31" s="15">
        <f t="shared" si="23"/>
        <v>0.59688823410284986</v>
      </c>
      <c r="Q31" s="15">
        <f t="shared" si="23"/>
        <v>0.58181254132927762</v>
      </c>
      <c r="R31" s="15">
        <f t="shared" si="23"/>
        <v>0.60589354401210749</v>
      </c>
      <c r="S31" s="15">
        <f t="shared" si="23"/>
        <v>0.57551893661802256</v>
      </c>
      <c r="T31" s="16">
        <f t="shared" si="23"/>
        <v>0.58679566228878155</v>
      </c>
      <c r="U31" s="16">
        <f t="shared" si="23"/>
        <v>0.63230838130722633</v>
      </c>
      <c r="W31" s="100">
        <f>(K31-J31)/J31</f>
        <v>0.43375466798862183</v>
      </c>
      <c r="X31" s="99">
        <f>(U31-T31)*100</f>
        <v>4.5512719018444781</v>
      </c>
    </row>
    <row r="32" spans="1:24" ht="20.100000000000001" customHeight="1" x14ac:dyDescent="0.25">
      <c r="A32" s="23"/>
      <c r="B32" t="s">
        <v>10</v>
      </c>
      <c r="C32" s="9">
        <v>39218341</v>
      </c>
      <c r="D32" s="34">
        <v>48114799</v>
      </c>
      <c r="E32" s="34">
        <v>49046966</v>
      </c>
      <c r="F32" s="34">
        <v>53546141</v>
      </c>
      <c r="G32" s="34">
        <v>29556331</v>
      </c>
      <c r="H32" s="34">
        <v>30198890</v>
      </c>
      <c r="I32" s="34">
        <v>49107448.027000017</v>
      </c>
      <c r="J32" s="10">
        <v>56915431.422000006</v>
      </c>
      <c r="K32" s="156">
        <v>83879702.148999974</v>
      </c>
      <c r="M32" s="94">
        <f t="shared" ref="M32:M44" si="24">C32/$C$31</f>
        <v>0.15591700650219709</v>
      </c>
      <c r="N32" s="17">
        <f t="shared" ref="N32:N44" si="25">D32/$D$31</f>
        <v>0.16680384345256438</v>
      </c>
      <c r="O32" s="17">
        <f t="shared" ref="O32:O44" si="26">E32/$E$31</f>
        <v>0.15623242097362919</v>
      </c>
      <c r="P32" s="17">
        <f t="shared" ref="P32:P44" si="27">F32/$F$31</f>
        <v>0.15243562295718163</v>
      </c>
      <c r="Q32" s="17">
        <f t="shared" ref="Q32:Q44" si="28">G32/$G$31</f>
        <v>0.15802169215331374</v>
      </c>
      <c r="R32" s="17">
        <f t="shared" ref="R32:R44" si="29">H32/$H$31</f>
        <v>0.16094474885053112</v>
      </c>
      <c r="S32" s="36">
        <f t="shared" ref="S32:S44" si="30">I32/$I$31</f>
        <v>0.15831259935198341</v>
      </c>
      <c r="T32" s="18">
        <f t="shared" ref="T32:T44" si="31">J32/$J$31</f>
        <v>0.16622439776864789</v>
      </c>
      <c r="U32" s="18">
        <f t="shared" ref="U32:U44" si="32">K32/$K$31</f>
        <v>0.1708625056074517</v>
      </c>
      <c r="W32" s="101">
        <f t="shared" ref="W32:W48" si="33">(K32-J32)/J32</f>
        <v>0.47376028000338127</v>
      </c>
      <c r="X32" s="102">
        <f t="shared" ref="X32:X48" si="34">(U32-T32)*100</f>
        <v>0.46381078388038066</v>
      </c>
    </row>
    <row r="33" spans="1:24" ht="20.100000000000001" customHeight="1" x14ac:dyDescent="0.25">
      <c r="A33" s="23"/>
      <c r="B33" t="s">
        <v>17</v>
      </c>
      <c r="C33" s="9">
        <v>1924359</v>
      </c>
      <c r="D33" s="34">
        <v>2915898</v>
      </c>
      <c r="E33" s="34">
        <v>1715135</v>
      </c>
      <c r="F33" s="34">
        <v>1891261</v>
      </c>
      <c r="G33" s="34">
        <v>999405</v>
      </c>
      <c r="H33" s="34">
        <v>873317</v>
      </c>
      <c r="I33" s="34">
        <v>1442125.8470000003</v>
      </c>
      <c r="J33" s="10">
        <v>1621309.7000000007</v>
      </c>
      <c r="K33" s="156">
        <v>1936770.4439999994</v>
      </c>
      <c r="M33" s="94">
        <f t="shared" si="24"/>
        <v>7.6505096101735018E-3</v>
      </c>
      <c r="N33" s="17">
        <f t="shared" si="25"/>
        <v>1.010880235653994E-2</v>
      </c>
      <c r="O33" s="17">
        <f t="shared" si="26"/>
        <v>5.4633286255995018E-3</v>
      </c>
      <c r="P33" s="17">
        <f t="shared" si="27"/>
        <v>5.3840583714449622E-3</v>
      </c>
      <c r="Q33" s="17">
        <f t="shared" si="28"/>
        <v>5.3432771898001318E-3</v>
      </c>
      <c r="R33" s="17">
        <f t="shared" si="29"/>
        <v>4.6543361438748012E-3</v>
      </c>
      <c r="S33" s="36">
        <f t="shared" si="30"/>
        <v>4.6491255523138627E-3</v>
      </c>
      <c r="T33" s="18">
        <f t="shared" si="31"/>
        <v>4.735117027941823E-3</v>
      </c>
      <c r="U33" s="18">
        <f t="shared" si="32"/>
        <v>3.9451910577896817E-3</v>
      </c>
      <c r="W33" s="101">
        <f t="shared" si="33"/>
        <v>0.19457155162890757</v>
      </c>
      <c r="X33" s="102">
        <f t="shared" si="34"/>
        <v>-7.8992597015214133E-2</v>
      </c>
    </row>
    <row r="34" spans="1:24" ht="20.100000000000001" customHeight="1" x14ac:dyDescent="0.25">
      <c r="A34" s="23"/>
      <c r="B34" t="s">
        <v>14</v>
      </c>
      <c r="C34" s="9">
        <v>45568148</v>
      </c>
      <c r="D34" s="34">
        <v>61332118</v>
      </c>
      <c r="E34" s="34">
        <v>64429780</v>
      </c>
      <c r="F34" s="34">
        <v>74767147</v>
      </c>
      <c r="G34" s="34">
        <v>44240397</v>
      </c>
      <c r="H34" s="34">
        <v>46476357</v>
      </c>
      <c r="I34" s="34">
        <v>76607549.680999979</v>
      </c>
      <c r="J34" s="10">
        <v>81467125.677000001</v>
      </c>
      <c r="K34" s="156">
        <v>118020338.741</v>
      </c>
      <c r="M34" s="94">
        <f t="shared" si="24"/>
        <v>0.181161391503253</v>
      </c>
      <c r="N34" s="17">
        <f t="shared" si="25"/>
        <v>0.21262549614903734</v>
      </c>
      <c r="O34" s="17">
        <f t="shared" si="26"/>
        <v>0.20523227700156449</v>
      </c>
      <c r="P34" s="17">
        <f t="shared" si="27"/>
        <v>0.21284776861279647</v>
      </c>
      <c r="Q34" s="17">
        <f t="shared" si="28"/>
        <v>0.23652943917411076</v>
      </c>
      <c r="R34" s="17">
        <f t="shared" si="29"/>
        <v>0.24769538234195443</v>
      </c>
      <c r="S34" s="36">
        <f t="shared" si="30"/>
        <v>0.24696743176955946</v>
      </c>
      <c r="T34" s="18">
        <f t="shared" si="31"/>
        <v>0.23792886331996843</v>
      </c>
      <c r="U34" s="18">
        <f t="shared" si="32"/>
        <v>0.24040680013511317</v>
      </c>
      <c r="W34" s="101">
        <f t="shared" si="33"/>
        <v>0.44868666667983093</v>
      </c>
      <c r="X34" s="102">
        <f t="shared" si="34"/>
        <v>0.24779368151447434</v>
      </c>
    </row>
    <row r="35" spans="1:24" ht="20.100000000000001" customHeight="1" x14ac:dyDescent="0.25">
      <c r="A35" s="23"/>
      <c r="B35" t="s">
        <v>8</v>
      </c>
      <c r="C35" s="9">
        <v>253854</v>
      </c>
      <c r="D35" s="34">
        <v>145443</v>
      </c>
      <c r="E35" s="34">
        <v>425755</v>
      </c>
      <c r="F35" s="34">
        <v>319658</v>
      </c>
      <c r="G35" s="34">
        <v>70775</v>
      </c>
      <c r="H35" s="34"/>
      <c r="I35" s="34"/>
      <c r="J35" s="10"/>
      <c r="K35" s="156"/>
      <c r="M35" s="94">
        <f t="shared" si="24"/>
        <v>1.0092256520643935E-3</v>
      </c>
      <c r="N35" s="17">
        <f t="shared" si="25"/>
        <v>5.0422015486901062E-4</v>
      </c>
      <c r="O35" s="17">
        <f t="shared" si="26"/>
        <v>1.3561844863477896E-3</v>
      </c>
      <c r="P35" s="17">
        <f t="shared" si="27"/>
        <v>9.1000519277844444E-4</v>
      </c>
      <c r="Q35" s="17">
        <f t="shared" si="28"/>
        <v>3.7839558848325183E-4</v>
      </c>
      <c r="R35" s="17">
        <f t="shared" si="29"/>
        <v>0</v>
      </c>
      <c r="S35" s="36">
        <f t="shared" si="30"/>
        <v>0</v>
      </c>
      <c r="T35" s="18">
        <f t="shared" si="31"/>
        <v>0</v>
      </c>
      <c r="U35" s="18">
        <f t="shared" si="32"/>
        <v>0</v>
      </c>
      <c r="W35" s="101"/>
      <c r="X35" s="102">
        <f t="shared" si="34"/>
        <v>0</v>
      </c>
    </row>
    <row r="36" spans="1:24" ht="20.100000000000001" customHeight="1" x14ac:dyDescent="0.25">
      <c r="A36" s="23"/>
      <c r="B36" t="s">
        <v>15</v>
      </c>
      <c r="C36" s="9">
        <v>297926</v>
      </c>
      <c r="D36" s="34">
        <v>132592</v>
      </c>
      <c r="E36" s="34">
        <v>130092</v>
      </c>
      <c r="F36" s="34">
        <v>197628</v>
      </c>
      <c r="G36" s="34">
        <v>411712</v>
      </c>
      <c r="H36" s="34">
        <v>184114</v>
      </c>
      <c r="I36" s="34">
        <v>250033.88899999994</v>
      </c>
      <c r="J36" s="10">
        <v>245538.96800000008</v>
      </c>
      <c r="K36" s="156">
        <v>154064.68300000002</v>
      </c>
      <c r="M36" s="94">
        <f t="shared" si="24"/>
        <v>1.1844389358329453E-3</v>
      </c>
      <c r="N36" s="17">
        <f t="shared" si="25"/>
        <v>4.5966845275738165E-4</v>
      </c>
      <c r="O36" s="17">
        <f t="shared" si="26"/>
        <v>4.1439032353808326E-4</v>
      </c>
      <c r="P36" s="17">
        <f t="shared" si="27"/>
        <v>5.6260912049258395E-4</v>
      </c>
      <c r="Q36" s="17">
        <f t="shared" si="28"/>
        <v>2.2012010529935231E-3</v>
      </c>
      <c r="R36" s="17">
        <f t="shared" si="29"/>
        <v>9.8123412780624355E-4</v>
      </c>
      <c r="S36" s="36">
        <f t="shared" si="30"/>
        <v>8.0605929414030361E-4</v>
      </c>
      <c r="T36" s="18">
        <f t="shared" si="31"/>
        <v>7.1710898195456567E-4</v>
      </c>
      <c r="U36" s="18">
        <f t="shared" si="32"/>
        <v>3.13828937020273E-4</v>
      </c>
      <c r="W36" s="101">
        <f t="shared" si="33"/>
        <v>-0.37254487849765677</v>
      </c>
      <c r="X36" s="102">
        <f t="shared" si="34"/>
        <v>-4.032800449342927E-2</v>
      </c>
    </row>
    <row r="37" spans="1:24" ht="20.100000000000001" customHeight="1" x14ac:dyDescent="0.25">
      <c r="A37" s="23"/>
      <c r="B37" t="s">
        <v>13</v>
      </c>
      <c r="C37" s="9">
        <v>450437</v>
      </c>
      <c r="D37" s="34">
        <v>664202</v>
      </c>
      <c r="E37" s="34">
        <v>1193621</v>
      </c>
      <c r="F37" s="34">
        <v>878489</v>
      </c>
      <c r="G37" s="34">
        <v>374089</v>
      </c>
      <c r="H37" s="34">
        <v>524405</v>
      </c>
      <c r="I37" s="34">
        <v>988216.68099999998</v>
      </c>
      <c r="J37" s="10">
        <v>901061.20999999961</v>
      </c>
      <c r="K37" s="156">
        <v>1701105.2610000002</v>
      </c>
      <c r="M37" s="94">
        <f t="shared" si="24"/>
        <v>1.7907638841181514E-3</v>
      </c>
      <c r="N37" s="17">
        <f t="shared" si="25"/>
        <v>2.3026480154033305E-3</v>
      </c>
      <c r="O37" s="17">
        <f t="shared" si="26"/>
        <v>3.8021169047431852E-3</v>
      </c>
      <c r="P37" s="17">
        <f t="shared" si="27"/>
        <v>2.5008901757464005E-3</v>
      </c>
      <c r="Q37" s="17">
        <f t="shared" si="28"/>
        <v>2.0000512511495756E-3</v>
      </c>
      <c r="R37" s="17">
        <f t="shared" si="29"/>
        <v>2.7948123596914579E-3</v>
      </c>
      <c r="S37" s="36">
        <f t="shared" si="30"/>
        <v>3.1858131052968338E-3</v>
      </c>
      <c r="T37" s="18">
        <f t="shared" si="31"/>
        <v>2.6315948635161185E-3</v>
      </c>
      <c r="U37" s="18">
        <f t="shared" si="32"/>
        <v>3.4651423377752583E-3</v>
      </c>
      <c r="W37" s="101">
        <f t="shared" si="33"/>
        <v>0.88789090255033942</v>
      </c>
      <c r="X37" s="102">
        <f t="shared" si="34"/>
        <v>8.3354747425913978E-2</v>
      </c>
    </row>
    <row r="38" spans="1:24" ht="20.100000000000001" customHeight="1" x14ac:dyDescent="0.25">
      <c r="A38" s="23"/>
      <c r="B38" t="s">
        <v>16</v>
      </c>
      <c r="C38" s="9">
        <v>22521987</v>
      </c>
      <c r="D38" s="34">
        <v>17563156</v>
      </c>
      <c r="E38" s="34">
        <v>16636857</v>
      </c>
      <c r="F38" s="34">
        <v>17822821</v>
      </c>
      <c r="G38" s="34">
        <v>9399875</v>
      </c>
      <c r="H38" s="34">
        <v>8088937</v>
      </c>
      <c r="I38" s="34">
        <v>17252190.217</v>
      </c>
      <c r="J38" s="10">
        <v>19637497.963999998</v>
      </c>
      <c r="K38" s="156">
        <v>24388755.538000003</v>
      </c>
      <c r="M38" s="94">
        <f t="shared" si="24"/>
        <v>8.9538738865098805E-2</v>
      </c>
      <c r="N38" s="17">
        <f t="shared" si="25"/>
        <v>6.0887751478645197E-2</v>
      </c>
      <c r="O38" s="17">
        <f t="shared" si="26"/>
        <v>5.2994438973086935E-2</v>
      </c>
      <c r="P38" s="17">
        <f t="shared" si="27"/>
        <v>5.0738162848921999E-2</v>
      </c>
      <c r="Q38" s="17">
        <f t="shared" si="28"/>
        <v>5.0256040018283391E-2</v>
      </c>
      <c r="R38" s="17">
        <f t="shared" si="29"/>
        <v>4.3109926687132163E-2</v>
      </c>
      <c r="S38" s="36">
        <f t="shared" si="30"/>
        <v>5.5617613773504423E-2</v>
      </c>
      <c r="T38" s="18">
        <f t="shared" si="31"/>
        <v>5.735230659232423E-2</v>
      </c>
      <c r="U38" s="18">
        <f t="shared" si="32"/>
        <v>4.9679764866928239E-2</v>
      </c>
      <c r="W38" s="101">
        <f t="shared" si="33"/>
        <v>0.24194821472216782</v>
      </c>
      <c r="X38" s="102">
        <f t="shared" si="34"/>
        <v>-0.76725417253959916</v>
      </c>
    </row>
    <row r="39" spans="1:24" ht="20.100000000000001" customHeight="1" x14ac:dyDescent="0.25">
      <c r="A39" s="23"/>
      <c r="B39" t="s">
        <v>83</v>
      </c>
      <c r="C39" s="9">
        <v>1028353</v>
      </c>
      <c r="D39" s="34">
        <v>1315033</v>
      </c>
      <c r="E39" s="34">
        <v>2781088</v>
      </c>
      <c r="F39" s="34">
        <v>4402111</v>
      </c>
      <c r="G39" s="34">
        <v>3599184</v>
      </c>
      <c r="H39" s="34">
        <v>2897116</v>
      </c>
      <c r="I39" s="34">
        <v>3700905.867000001</v>
      </c>
      <c r="J39" s="10">
        <v>4721904.8690000018</v>
      </c>
      <c r="K39" s="156">
        <v>8930244.9890000001</v>
      </c>
      <c r="M39" s="94">
        <f t="shared" si="24"/>
        <v>4.0883351334915947E-3</v>
      </c>
      <c r="N39" s="17">
        <f t="shared" si="25"/>
        <v>4.5589415985496703E-3</v>
      </c>
      <c r="O39" s="17">
        <f t="shared" si="26"/>
        <v>8.8587765282098895E-3</v>
      </c>
      <c r="P39" s="17">
        <f t="shared" si="27"/>
        <v>1.2531968132150958E-2</v>
      </c>
      <c r="Q39" s="17">
        <f t="shared" si="28"/>
        <v>1.924288728702938E-2</v>
      </c>
      <c r="R39" s="17">
        <f t="shared" si="29"/>
        <v>1.5440157138585403E-2</v>
      </c>
      <c r="S39" s="36">
        <f t="shared" si="30"/>
        <v>1.1930980967278919E-2</v>
      </c>
      <c r="T39" s="18">
        <f t="shared" si="31"/>
        <v>1.3790562129815977E-2</v>
      </c>
      <c r="U39" s="18">
        <f t="shared" si="32"/>
        <v>1.8190861381439959E-2</v>
      </c>
      <c r="W39" s="101">
        <f t="shared" si="33"/>
        <v>0.89123780269873043</v>
      </c>
      <c r="X39" s="102">
        <f t="shared" si="34"/>
        <v>0.44002992516239819</v>
      </c>
    </row>
    <row r="40" spans="1:24" ht="20.100000000000001" customHeight="1" x14ac:dyDescent="0.25">
      <c r="A40" s="23"/>
      <c r="B40" t="s">
        <v>9</v>
      </c>
      <c r="C40" s="9">
        <v>7851825</v>
      </c>
      <c r="D40" s="34">
        <v>8951873</v>
      </c>
      <c r="E40" s="34">
        <v>10247540</v>
      </c>
      <c r="F40" s="34">
        <v>8485256</v>
      </c>
      <c r="G40" s="34">
        <v>3393417</v>
      </c>
      <c r="H40" s="34">
        <v>7405766</v>
      </c>
      <c r="I40" s="34">
        <v>13695972.564999999</v>
      </c>
      <c r="J40" s="10">
        <v>11984552.797000002</v>
      </c>
      <c r="K40" s="156">
        <v>13059868.481000006</v>
      </c>
      <c r="M40" s="94">
        <f t="shared" si="24"/>
        <v>3.121582959307518E-2</v>
      </c>
      <c r="N40" s="17">
        <f t="shared" si="25"/>
        <v>3.1034252527984949E-2</v>
      </c>
      <c r="O40" s="17">
        <f t="shared" si="26"/>
        <v>3.2642141069930894E-2</v>
      </c>
      <c r="P40" s="17">
        <f t="shared" si="27"/>
        <v>2.415590106318144E-2</v>
      </c>
      <c r="Q40" s="17">
        <f t="shared" si="28"/>
        <v>1.814276259532421E-2</v>
      </c>
      <c r="R40" s="17">
        <f t="shared" si="29"/>
        <v>3.9468972168043348E-2</v>
      </c>
      <c r="S40" s="36">
        <f t="shared" si="30"/>
        <v>4.4153078698499409E-2</v>
      </c>
      <c r="T40" s="18">
        <f t="shared" si="31"/>
        <v>3.5001492941997746E-2</v>
      </c>
      <c r="U40" s="18">
        <f t="shared" si="32"/>
        <v>2.6602882394641991E-2</v>
      </c>
      <c r="W40" s="101">
        <f t="shared" si="33"/>
        <v>8.9725140538341935E-2</v>
      </c>
      <c r="X40" s="102">
        <f t="shared" si="34"/>
        <v>-0.83986105473557549</v>
      </c>
    </row>
    <row r="41" spans="1:24" ht="20.100000000000001" customHeight="1" x14ac:dyDescent="0.25">
      <c r="A41" s="23"/>
      <c r="B41" t="s">
        <v>12</v>
      </c>
      <c r="C41" s="9">
        <v>9409422</v>
      </c>
      <c r="D41" s="34">
        <v>10124791</v>
      </c>
      <c r="E41" s="34">
        <v>9134337</v>
      </c>
      <c r="F41" s="34">
        <v>17452801</v>
      </c>
      <c r="G41" s="34">
        <v>10781989</v>
      </c>
      <c r="H41" s="34">
        <v>10162431</v>
      </c>
      <c r="I41" s="34">
        <v>17413350.716000009</v>
      </c>
      <c r="J41" s="10">
        <v>17643399.101000015</v>
      </c>
      <c r="K41" s="156">
        <v>21180178.367000028</v>
      </c>
      <c r="M41" s="94">
        <f t="shared" si="24"/>
        <v>3.7408234865312542E-2</v>
      </c>
      <c r="N41" s="17">
        <f t="shared" si="25"/>
        <v>3.5100511444595923E-2</v>
      </c>
      <c r="O41" s="17">
        <f t="shared" si="26"/>
        <v>2.9096184736462541E-2</v>
      </c>
      <c r="P41" s="17">
        <f t="shared" si="27"/>
        <v>4.968478667366006E-2</v>
      </c>
      <c r="Q41" s="17">
        <f t="shared" si="28"/>
        <v>5.7645454930059313E-2</v>
      </c>
      <c r="R41" s="17">
        <f t="shared" si="29"/>
        <v>5.4160596796963459E-2</v>
      </c>
      <c r="S41" s="36">
        <f t="shared" si="30"/>
        <v>5.613716301775605E-2</v>
      </c>
      <c r="T41" s="18">
        <f t="shared" si="31"/>
        <v>5.1528439948221233E-2</v>
      </c>
      <c r="U41" s="18">
        <f t="shared" si="32"/>
        <v>4.3143910293934142E-2</v>
      </c>
      <c r="W41" s="101">
        <f t="shared" si="33"/>
        <v>0.20045906379794762</v>
      </c>
      <c r="X41" s="102">
        <f t="shared" si="34"/>
        <v>-0.83845296542870917</v>
      </c>
    </row>
    <row r="42" spans="1:24" ht="20.100000000000001" customHeight="1" x14ac:dyDescent="0.25">
      <c r="A42" s="23"/>
      <c r="B42" t="s">
        <v>11</v>
      </c>
      <c r="C42" s="9">
        <v>15620227</v>
      </c>
      <c r="D42" s="34">
        <v>15852269</v>
      </c>
      <c r="E42" s="34">
        <v>16954742</v>
      </c>
      <c r="F42" s="34">
        <v>23629836</v>
      </c>
      <c r="G42" s="34">
        <v>12564521</v>
      </c>
      <c r="H42" s="34">
        <v>12331357</v>
      </c>
      <c r="I42" s="34">
        <v>21081075.829000007</v>
      </c>
      <c r="J42" s="10">
        <v>23006404.598000009</v>
      </c>
      <c r="K42" s="156">
        <v>33852618.033</v>
      </c>
      <c r="M42" s="94">
        <f t="shared" si="24"/>
        <v>6.2100001494831067E-2</v>
      </c>
      <c r="N42" s="17">
        <f t="shared" si="25"/>
        <v>5.4956467689783739E-2</v>
      </c>
      <c r="O42" s="17">
        <f t="shared" si="26"/>
        <v>5.4007018286172319E-2</v>
      </c>
      <c r="P42" s="17">
        <f t="shared" si="27"/>
        <v>6.7269623987208288E-2</v>
      </c>
      <c r="Q42" s="17">
        <f t="shared" si="28"/>
        <v>6.7175687994421418E-2</v>
      </c>
      <c r="R42" s="17">
        <f t="shared" si="29"/>
        <v>6.5719871006889294E-2</v>
      </c>
      <c r="S42" s="36">
        <f t="shared" si="30"/>
        <v>6.7961175864612366E-2</v>
      </c>
      <c r="T42" s="18">
        <f t="shared" si="31"/>
        <v>6.7191368906081822E-2</v>
      </c>
      <c r="U42" s="18">
        <f t="shared" si="32"/>
        <v>6.8957602260147535E-2</v>
      </c>
      <c r="W42" s="101">
        <f t="shared" si="33"/>
        <v>0.47144321872627043</v>
      </c>
      <c r="X42" s="102">
        <f t="shared" si="34"/>
        <v>0.17662333540657132</v>
      </c>
    </row>
    <row r="43" spans="1:24" ht="20.100000000000001" customHeight="1" x14ac:dyDescent="0.25">
      <c r="A43" s="23"/>
      <c r="B43" t="s">
        <v>6</v>
      </c>
      <c r="C43" s="9">
        <v>104024643</v>
      </c>
      <c r="D43" s="34">
        <v>116913448</v>
      </c>
      <c r="E43" s="34">
        <v>134343737</v>
      </c>
      <c r="F43" s="34">
        <v>142506462</v>
      </c>
      <c r="G43" s="34">
        <v>69368984</v>
      </c>
      <c r="H43" s="34">
        <v>66475834</v>
      </c>
      <c r="I43" s="34">
        <v>105498156.94000006</v>
      </c>
      <c r="J43" s="10">
        <v>120729235.50099994</v>
      </c>
      <c r="K43" s="156">
        <v>177901407.50800017</v>
      </c>
      <c r="M43" s="94">
        <f t="shared" si="24"/>
        <v>0.41356188266657506</v>
      </c>
      <c r="N43" s="17">
        <f t="shared" si="25"/>
        <v>0.40531422520733223</v>
      </c>
      <c r="O43" s="17">
        <f t="shared" si="26"/>
        <v>0.42793365188286109</v>
      </c>
      <c r="P43" s="17">
        <f t="shared" si="27"/>
        <v>0.40568864356432205</v>
      </c>
      <c r="Q43" s="17">
        <f t="shared" si="28"/>
        <v>0.3708783825244123</v>
      </c>
      <c r="R43" s="17">
        <f t="shared" si="29"/>
        <v>0.35428243911480184</v>
      </c>
      <c r="S43" s="36">
        <f t="shared" si="30"/>
        <v>0.34010497639445764</v>
      </c>
      <c r="T43" s="18">
        <f t="shared" si="31"/>
        <v>0.35259584198576188</v>
      </c>
      <c r="U43" s="18">
        <f t="shared" si="32"/>
        <v>0.36238421762530809</v>
      </c>
      <c r="W43" s="101">
        <f t="shared" si="33"/>
        <v>0.47355697871976249</v>
      </c>
      <c r="X43" s="102">
        <f t="shared" si="34"/>
        <v>0.97883756395462096</v>
      </c>
    </row>
    <row r="44" spans="1:24" ht="20.100000000000001" customHeight="1" thickBot="1" x14ac:dyDescent="0.3">
      <c r="A44" s="23"/>
      <c r="B44" t="s">
        <v>7</v>
      </c>
      <c r="C44" s="31">
        <v>3363918</v>
      </c>
      <c r="D44" s="42">
        <v>4425759</v>
      </c>
      <c r="E44" s="42">
        <v>6896252</v>
      </c>
      <c r="F44" s="34">
        <v>5370912</v>
      </c>
      <c r="G44" s="34">
        <v>2279028</v>
      </c>
      <c r="H44" s="34">
        <v>2016613</v>
      </c>
      <c r="I44" s="34">
        <v>3155897.2859999998</v>
      </c>
      <c r="J44" s="10">
        <v>3527727.1039999998</v>
      </c>
      <c r="K44" s="156">
        <v>5914248.7320000008</v>
      </c>
      <c r="M44" s="94">
        <f t="shared" si="24"/>
        <v>1.3373641293976658E-2</v>
      </c>
      <c r="N44" s="17">
        <f t="shared" si="25"/>
        <v>1.5343171471936895E-2</v>
      </c>
      <c r="O44" s="17">
        <f t="shared" si="26"/>
        <v>2.1967070207854086E-2</v>
      </c>
      <c r="P44" s="17">
        <f t="shared" si="27"/>
        <v>1.5289959300114687E-2</v>
      </c>
      <c r="Q44" s="17">
        <f t="shared" si="28"/>
        <v>1.2184728240618982E-2</v>
      </c>
      <c r="R44" s="17">
        <f t="shared" si="29"/>
        <v>1.0747523263726452E-2</v>
      </c>
      <c r="S44" s="36">
        <f t="shared" si="30"/>
        <v>1.0173982210597302E-2</v>
      </c>
      <c r="T44" s="18">
        <f t="shared" si="31"/>
        <v>1.030290553376834E-2</v>
      </c>
      <c r="U44" s="18">
        <f t="shared" si="32"/>
        <v>1.2047293102450077E-2</v>
      </c>
      <c r="W44" s="103">
        <f t="shared" si="33"/>
        <v>0.67650403720117269</v>
      </c>
      <c r="X44" s="104">
        <f t="shared" si="34"/>
        <v>0.17443875686817373</v>
      </c>
    </row>
    <row r="45" spans="1:24" ht="20.100000000000001" customHeight="1" thickBot="1" x14ac:dyDescent="0.3">
      <c r="A45" s="5" t="s">
        <v>45</v>
      </c>
      <c r="B45" s="6"/>
      <c r="C45" s="12">
        <f t="shared" ref="C45:J45" si="35">C46+C47</f>
        <v>209541598</v>
      </c>
      <c r="D45" s="35">
        <f t="shared" si="35"/>
        <v>229381261</v>
      </c>
      <c r="E45" s="35">
        <f t="shared" si="35"/>
        <v>222717428</v>
      </c>
      <c r="F45" s="35">
        <f t="shared" si="35"/>
        <v>237232488</v>
      </c>
      <c r="G45" s="35">
        <f t="shared" si="35"/>
        <v>134437906</v>
      </c>
      <c r="H45" s="35">
        <f t="shared" si="35"/>
        <v>122048204</v>
      </c>
      <c r="I45" s="35">
        <f t="shared" si="35"/>
        <v>228786602.25100008</v>
      </c>
      <c r="J45" s="13">
        <f t="shared" si="35"/>
        <v>241108899.72099993</v>
      </c>
      <c r="K45" s="155">
        <f t="shared" ref="K45" si="36">K46+K47</f>
        <v>285472909.22699988</v>
      </c>
      <c r="M45" s="19">
        <f t="shared" ref="M45:U45" si="37">C45/C48</f>
        <v>0.45446311496047637</v>
      </c>
      <c r="N45" s="20">
        <f t="shared" si="37"/>
        <v>0.4429640822063125</v>
      </c>
      <c r="O45" s="20">
        <f t="shared" si="37"/>
        <v>0.41501173206173902</v>
      </c>
      <c r="P45" s="20">
        <f t="shared" si="37"/>
        <v>0.4031117658971502</v>
      </c>
      <c r="Q45" s="20">
        <f t="shared" si="37"/>
        <v>0.41818745867072243</v>
      </c>
      <c r="R45" s="20">
        <f t="shared" si="37"/>
        <v>0.39410645598789246</v>
      </c>
      <c r="S45" s="20">
        <f t="shared" si="37"/>
        <v>0.42448106338197744</v>
      </c>
      <c r="T45" s="21">
        <f t="shared" si="37"/>
        <v>0.41320433771121856</v>
      </c>
      <c r="U45" s="21">
        <f t="shared" si="37"/>
        <v>0.36769161869277361</v>
      </c>
      <c r="W45" s="62">
        <f t="shared" si="33"/>
        <v>0.18399988369295342</v>
      </c>
      <c r="X45" s="99">
        <f t="shared" si="34"/>
        <v>-4.5512719018444949</v>
      </c>
    </row>
    <row r="46" spans="1:24" ht="20.100000000000001" customHeight="1" x14ac:dyDescent="0.25">
      <c r="A46" s="23"/>
      <c r="B46" t="s">
        <v>4</v>
      </c>
      <c r="C46" s="9">
        <v>1132602</v>
      </c>
      <c r="D46" s="34">
        <v>1008306</v>
      </c>
      <c r="E46" s="34">
        <v>391823</v>
      </c>
      <c r="F46" s="34">
        <v>719973</v>
      </c>
      <c r="G46" s="34">
        <v>928991</v>
      </c>
      <c r="H46" s="34">
        <v>1527679</v>
      </c>
      <c r="I46" s="34">
        <v>2473247.0960000004</v>
      </c>
      <c r="J46" s="10">
        <v>3512938.7559999996</v>
      </c>
      <c r="K46" s="156">
        <v>4568785.9700000016</v>
      </c>
      <c r="M46" s="94">
        <f t="shared" ref="M46:U46" si="38">C46/C45</f>
        <v>5.4051415604838516E-3</v>
      </c>
      <c r="N46" s="36">
        <f t="shared" si="38"/>
        <v>4.3957644822608241E-3</v>
      </c>
      <c r="O46" s="36">
        <f t="shared" si="38"/>
        <v>1.7592830678701983E-3</v>
      </c>
      <c r="P46" s="36">
        <f t="shared" si="38"/>
        <v>3.034883653877963E-3</v>
      </c>
      <c r="Q46" s="36">
        <f t="shared" si="38"/>
        <v>6.9101864767218257E-3</v>
      </c>
      <c r="R46" s="36">
        <f t="shared" si="38"/>
        <v>1.2517013359737764E-2</v>
      </c>
      <c r="S46" s="36">
        <f t="shared" si="38"/>
        <v>1.0810279411757771E-2</v>
      </c>
      <c r="T46" s="18">
        <f t="shared" si="38"/>
        <v>1.4569925706039925E-2</v>
      </c>
      <c r="U46" s="18">
        <f t="shared" si="38"/>
        <v>1.6004271587000341E-2</v>
      </c>
      <c r="W46" s="105">
        <f t="shared" si="33"/>
        <v>0.30055952788719842</v>
      </c>
      <c r="X46" s="106">
        <f t="shared" si="34"/>
        <v>0.14343458809604159</v>
      </c>
    </row>
    <row r="47" spans="1:24" ht="20.100000000000001" customHeight="1" thickBot="1" x14ac:dyDescent="0.3">
      <c r="A47" s="23"/>
      <c r="B47" t="s">
        <v>3</v>
      </c>
      <c r="C47" s="31">
        <v>208408996</v>
      </c>
      <c r="D47" s="34">
        <v>228372955</v>
      </c>
      <c r="E47" s="34">
        <v>222325605</v>
      </c>
      <c r="F47" s="34">
        <v>236512515</v>
      </c>
      <c r="G47" s="34">
        <v>133508915</v>
      </c>
      <c r="H47" s="34">
        <v>120520525</v>
      </c>
      <c r="I47" s="34">
        <v>226313355.15500009</v>
      </c>
      <c r="J47" s="32">
        <v>237595960.96499991</v>
      </c>
      <c r="K47" s="156">
        <v>280904123.25699985</v>
      </c>
      <c r="M47" s="94">
        <f t="shared" ref="M47:U47" si="39">C47/C45</f>
        <v>0.99459485843951612</v>
      </c>
      <c r="N47" s="36">
        <f t="shared" si="39"/>
        <v>0.99560423551773913</v>
      </c>
      <c r="O47" s="36">
        <f t="shared" si="39"/>
        <v>0.99824071693212979</v>
      </c>
      <c r="P47" s="36">
        <f t="shared" si="39"/>
        <v>0.99696511634612206</v>
      </c>
      <c r="Q47" s="36">
        <f t="shared" si="39"/>
        <v>0.99308981352327819</v>
      </c>
      <c r="R47" s="36">
        <f t="shared" si="39"/>
        <v>0.98748298664026224</v>
      </c>
      <c r="S47" s="36">
        <f t="shared" si="39"/>
        <v>0.98918972058824228</v>
      </c>
      <c r="T47" s="92">
        <f t="shared" si="39"/>
        <v>0.98543007429396001</v>
      </c>
      <c r="U47" s="92">
        <f t="shared" si="39"/>
        <v>0.98399572841299954</v>
      </c>
      <c r="W47" s="107">
        <f t="shared" si="33"/>
        <v>0.1822765088939354</v>
      </c>
      <c r="X47" s="104">
        <f t="shared" si="34"/>
        <v>-0.14343458809604748</v>
      </c>
    </row>
    <row r="48" spans="1:24" ht="20.100000000000001" customHeight="1" thickBot="1" x14ac:dyDescent="0.3">
      <c r="A48" s="72" t="s">
        <v>5</v>
      </c>
      <c r="B48" s="98"/>
      <c r="C48" s="81">
        <f t="shared" ref="C48:I48" si="40">C31+C45</f>
        <v>461075038</v>
      </c>
      <c r="D48" s="82">
        <f t="shared" si="40"/>
        <v>517832642</v>
      </c>
      <c r="E48" s="82">
        <f t="shared" si="40"/>
        <v>536653330</v>
      </c>
      <c r="F48" s="82">
        <f t="shared" si="40"/>
        <v>588503011</v>
      </c>
      <c r="G48" s="82">
        <f t="shared" si="40"/>
        <v>321477613</v>
      </c>
      <c r="H48" s="82">
        <f t="shared" si="40"/>
        <v>309683341</v>
      </c>
      <c r="I48" s="82">
        <f t="shared" si="40"/>
        <v>538979525.79600012</v>
      </c>
      <c r="J48" s="82">
        <f t="shared" ref="J48:K48" si="41">J31+J45</f>
        <v>583510088.63199985</v>
      </c>
      <c r="K48" s="163">
        <f t="shared" si="41"/>
        <v>776392212.153</v>
      </c>
      <c r="M48" s="87">
        <f>M31+M45</f>
        <v>1</v>
      </c>
      <c r="N48" s="83">
        <f>N31+N45</f>
        <v>1</v>
      </c>
      <c r="O48" s="83">
        <f>O31+O45</f>
        <v>1</v>
      </c>
      <c r="P48" s="83">
        <f t="shared" ref="P48:Q48" si="42">P31+P45</f>
        <v>1</v>
      </c>
      <c r="Q48" s="83">
        <f t="shared" si="42"/>
        <v>1</v>
      </c>
      <c r="R48" s="83">
        <f>R31+R45</f>
        <v>1</v>
      </c>
      <c r="S48" s="83">
        <f>S31+S45</f>
        <v>1</v>
      </c>
      <c r="T48" s="166">
        <f t="shared" ref="T48:U48" si="43">T31+T45</f>
        <v>1</v>
      </c>
      <c r="U48" s="83">
        <f t="shared" si="43"/>
        <v>1</v>
      </c>
      <c r="W48" s="91">
        <f t="shared" si="33"/>
        <v>0.33055490775352198</v>
      </c>
      <c r="X48" s="84">
        <f t="shared" si="34"/>
        <v>0</v>
      </c>
    </row>
    <row r="49" spans="1:13" ht="15" customHeight="1" x14ac:dyDescent="0.25"/>
    <row r="50" spans="1:13" ht="15" customHeight="1" x14ac:dyDescent="0.25"/>
    <row r="51" spans="1:13" ht="15" customHeight="1" x14ac:dyDescent="0.25">
      <c r="A51" s="1" t="s">
        <v>26</v>
      </c>
      <c r="M51" s="1" t="str">
        <f>W3</f>
        <v>VARIAÇÃO (JAN-DEZ)</v>
      </c>
    </row>
    <row r="52" spans="1:13" ht="15" customHeight="1" thickBot="1" x14ac:dyDescent="0.3"/>
    <row r="53" spans="1:13" ht="24" customHeight="1" x14ac:dyDescent="0.25">
      <c r="A53" s="420" t="s">
        <v>36</v>
      </c>
      <c r="B53" s="450"/>
      <c r="C53" s="422">
        <v>2016</v>
      </c>
      <c r="D53" s="424">
        <v>2017</v>
      </c>
      <c r="E53" s="424">
        <v>2018</v>
      </c>
      <c r="F53" s="426">
        <v>2019</v>
      </c>
      <c r="G53" s="426">
        <v>2020</v>
      </c>
      <c r="H53" s="424">
        <v>2021</v>
      </c>
      <c r="I53" s="424">
        <v>2022</v>
      </c>
      <c r="J53" s="454">
        <v>2023</v>
      </c>
      <c r="K53" s="440">
        <v>2024</v>
      </c>
      <c r="M53" s="434" t="s">
        <v>89</v>
      </c>
    </row>
    <row r="54" spans="1:13" ht="20.100000000000001" customHeight="1" thickBot="1" x14ac:dyDescent="0.3">
      <c r="A54" s="451"/>
      <c r="B54" s="452"/>
      <c r="C54" s="453">
        <v>2016</v>
      </c>
      <c r="D54" s="444">
        <v>2017</v>
      </c>
      <c r="E54" s="444">
        <v>2018</v>
      </c>
      <c r="F54" s="449"/>
      <c r="G54" s="449"/>
      <c r="H54" s="425"/>
      <c r="I54" s="425"/>
      <c r="J54" s="455"/>
      <c r="K54" s="441"/>
      <c r="M54" s="435"/>
    </row>
    <row r="55" spans="1:13" ht="20.100000000000001" customHeight="1" thickBot="1" x14ac:dyDescent="0.3">
      <c r="A55" s="3" t="s">
        <v>2</v>
      </c>
      <c r="B55" s="4"/>
      <c r="C55" s="109">
        <f>C31/C7</f>
        <v>9.8494977541431705</v>
      </c>
      <c r="D55" s="110">
        <f t="shared" ref="D55" si="44">D31/D7</f>
        <v>10.411404658338641</v>
      </c>
      <c r="E55" s="110">
        <f>E31/E7</f>
        <v>10.813566770358026</v>
      </c>
      <c r="F55" s="110">
        <f>F31/F7</f>
        <v>10.404073354368721</v>
      </c>
      <c r="G55" s="110">
        <f>G31/G7</f>
        <v>10.469578868030986</v>
      </c>
      <c r="H55" s="110">
        <f>H31/H7</f>
        <v>10.653550547848225</v>
      </c>
      <c r="I55" s="110">
        <f t="shared" ref="I55:J55" si="45">I31/I7</f>
        <v>11.361762457507751</v>
      </c>
      <c r="J55" s="110">
        <f t="shared" si="45"/>
        <v>12.12718921377979</v>
      </c>
      <c r="K55" s="172">
        <f t="shared" ref="K55" si="46">K31/K7</f>
        <v>13.609970246196054</v>
      </c>
      <c r="M55" s="22">
        <f>(K55-J55)/J55</f>
        <v>0.12226914302049657</v>
      </c>
    </row>
    <row r="56" spans="1:13" ht="20.100000000000001" customHeight="1" x14ac:dyDescent="0.25">
      <c r="A56" s="23"/>
      <c r="B56" t="s">
        <v>10</v>
      </c>
      <c r="C56" s="114">
        <f t="shared" ref="C56:E71" si="47">C32/C8</f>
        <v>8.3407750570927028</v>
      </c>
      <c r="D56" s="115">
        <f t="shared" si="47"/>
        <v>8.3926113663102786</v>
      </c>
      <c r="E56" s="115">
        <f t="shared" si="47"/>
        <v>8.7688624445989944</v>
      </c>
      <c r="F56" s="115">
        <f t="shared" ref="F56:G56" si="48">F32/F8</f>
        <v>8.861632720002369</v>
      </c>
      <c r="G56" s="115">
        <f t="shared" si="48"/>
        <v>8.7098588037958002</v>
      </c>
      <c r="H56" s="115">
        <f t="shared" ref="H56:J56" si="49">H32/H8</f>
        <v>8.7108279571319205</v>
      </c>
      <c r="I56" s="115">
        <f t="shared" si="49"/>
        <v>9.5577571219594315</v>
      </c>
      <c r="J56" s="160">
        <f t="shared" si="49"/>
        <v>10.5679181318443</v>
      </c>
      <c r="K56" s="173">
        <f t="shared" ref="K56" si="50">K32/K8</f>
        <v>11.951294244152768</v>
      </c>
      <c r="M56" s="29">
        <f t="shared" ref="M56:M72" si="51">(K56-J56)/J56</f>
        <v>0.13090337141616779</v>
      </c>
    </row>
    <row r="57" spans="1:13" ht="20.100000000000001" customHeight="1" x14ac:dyDescent="0.25">
      <c r="A57" s="23"/>
      <c r="B57" t="s">
        <v>17</v>
      </c>
      <c r="C57" s="114">
        <f t="shared" si="47"/>
        <v>5.2730976957792945</v>
      </c>
      <c r="D57" s="115">
        <f t="shared" si="47"/>
        <v>6.1131859492436869</v>
      </c>
      <c r="E57" s="115">
        <f t="shared" si="47"/>
        <v>5.6729808754556217</v>
      </c>
      <c r="F57" s="115">
        <f t="shared" ref="F57:G57" si="52">F33/F9</f>
        <v>6.9424964576496411</v>
      </c>
      <c r="G57" s="115">
        <f t="shared" si="52"/>
        <v>6.4647493741631248</v>
      </c>
      <c r="H57" s="115">
        <f t="shared" ref="H57:J57" si="53">H33/H9</f>
        <v>5.5641234748813355</v>
      </c>
      <c r="I57" s="115">
        <f t="shared" si="53"/>
        <v>5.734885557679509</v>
      </c>
      <c r="J57" s="160">
        <f t="shared" si="53"/>
        <v>6.6996965695700945</v>
      </c>
      <c r="K57" s="173">
        <f t="shared" ref="K57" si="54">K33/K9</f>
        <v>9.3800136000649239</v>
      </c>
      <c r="M57" s="29">
        <f t="shared" si="51"/>
        <v>0.40006543619733209</v>
      </c>
    </row>
    <row r="58" spans="1:13" ht="20.100000000000001" customHeight="1" x14ac:dyDescent="0.25">
      <c r="A58" s="23"/>
      <c r="B58" t="s">
        <v>14</v>
      </c>
      <c r="C58" s="114">
        <f t="shared" si="47"/>
        <v>13.142143378334337</v>
      </c>
      <c r="D58" s="115">
        <f t="shared" si="47"/>
        <v>14.005606159422275</v>
      </c>
      <c r="E58" s="115">
        <f t="shared" si="47"/>
        <v>15.710852034383059</v>
      </c>
      <c r="F58" s="115">
        <f t="shared" ref="F58:G58" si="55">F34/F10</f>
        <v>16.516943049386594</v>
      </c>
      <c r="G58" s="115">
        <f t="shared" si="55"/>
        <v>16.82118789067847</v>
      </c>
      <c r="H58" s="115">
        <f t="shared" ref="H58:J58" si="56">H34/H10</f>
        <v>16.08776306488986</v>
      </c>
      <c r="I58" s="115">
        <f t="shared" si="56"/>
        <v>16.898197307303679</v>
      </c>
      <c r="J58" s="160">
        <f t="shared" si="56"/>
        <v>17.116915039636087</v>
      </c>
      <c r="K58" s="173">
        <f t="shared" ref="K58" si="57">K34/K10</f>
        <v>17.721094721307246</v>
      </c>
      <c r="M58" s="29">
        <f t="shared" si="51"/>
        <v>3.5297229686080393E-2</v>
      </c>
    </row>
    <row r="59" spans="1:13" ht="20.100000000000001" customHeight="1" x14ac:dyDescent="0.25">
      <c r="A59" s="23"/>
      <c r="B59" t="s">
        <v>8</v>
      </c>
      <c r="C59" s="114">
        <f t="shared" si="47"/>
        <v>6.3988203266787655</v>
      </c>
      <c r="D59" s="115">
        <f t="shared" si="47"/>
        <v>3.142810838843511</v>
      </c>
      <c r="E59" s="115">
        <f t="shared" si="47"/>
        <v>3.4584985053288277</v>
      </c>
      <c r="F59" s="115">
        <f t="shared" ref="F59:G59" si="58">F35/F11</f>
        <v>2.8007500021904268</v>
      </c>
      <c r="G59" s="115">
        <f t="shared" si="58"/>
        <v>3.0593498746433818</v>
      </c>
      <c r="H59" s="115"/>
      <c r="I59" s="115"/>
      <c r="J59" s="160"/>
      <c r="K59" s="173"/>
      <c r="M59" s="29"/>
    </row>
    <row r="60" spans="1:13" ht="20.100000000000001" customHeight="1" x14ac:dyDescent="0.25">
      <c r="A60" s="23"/>
      <c r="B60" t="s">
        <v>15</v>
      </c>
      <c r="C60" s="114">
        <f t="shared" si="47"/>
        <v>13.75466297322253</v>
      </c>
      <c r="D60" s="115">
        <f t="shared" si="47"/>
        <v>10.495685902002691</v>
      </c>
      <c r="E60" s="115">
        <f t="shared" si="47"/>
        <v>12.950920856147336</v>
      </c>
      <c r="F60" s="115">
        <f t="shared" ref="F60:G60" si="59">F36/F12</f>
        <v>10.068164450557848</v>
      </c>
      <c r="G60" s="115">
        <f t="shared" si="59"/>
        <v>9.1511891531451433</v>
      </c>
      <c r="H60" s="115">
        <f t="shared" ref="H60:J60" si="60">H36/H12</f>
        <v>8.5774050780340083</v>
      </c>
      <c r="I60" s="115">
        <f t="shared" si="60"/>
        <v>9.5351365824242169</v>
      </c>
      <c r="J60" s="160">
        <f t="shared" si="60"/>
        <v>10.262451707258849</v>
      </c>
      <c r="K60" s="173">
        <f t="shared" ref="K60" si="61">K36/K12</f>
        <v>11.790272609050776</v>
      </c>
      <c r="M60" s="29">
        <f t="shared" si="51"/>
        <v>0.14887484446930616</v>
      </c>
    </row>
    <row r="61" spans="1:13" ht="20.100000000000001" customHeight="1" x14ac:dyDescent="0.25">
      <c r="A61" s="23"/>
      <c r="B61" t="s">
        <v>13</v>
      </c>
      <c r="C61" s="114">
        <f t="shared" si="47"/>
        <v>21.465735798703776</v>
      </c>
      <c r="D61" s="115">
        <f t="shared" si="47"/>
        <v>14.720789007092199</v>
      </c>
      <c r="E61" s="115">
        <f t="shared" si="47"/>
        <v>12.061285530956013</v>
      </c>
      <c r="F61" s="115">
        <f t="shared" ref="F61:G61" si="62">F37/F13</f>
        <v>11.294826300496284</v>
      </c>
      <c r="G61" s="115">
        <f t="shared" si="62"/>
        <v>13.343641876226146</v>
      </c>
      <c r="H61" s="115">
        <f t="shared" ref="H61:J61" si="63">H37/H13</f>
        <v>19.202643817056646</v>
      </c>
      <c r="I61" s="115">
        <f t="shared" si="63"/>
        <v>21.169195073903069</v>
      </c>
      <c r="J61" s="160">
        <f t="shared" si="63"/>
        <v>18.659772821826596</v>
      </c>
      <c r="K61" s="173">
        <f t="shared" ref="K61" si="64">K37/K13</f>
        <v>18.710324465016001</v>
      </c>
      <c r="M61" s="29">
        <f t="shared" si="51"/>
        <v>2.7091242574118295E-3</v>
      </c>
    </row>
    <row r="62" spans="1:13" ht="20.100000000000001" customHeight="1" x14ac:dyDescent="0.25">
      <c r="A62" s="23"/>
      <c r="B62" t="s">
        <v>16</v>
      </c>
      <c r="C62" s="114">
        <f t="shared" si="47"/>
        <v>8.5465300809799558</v>
      </c>
      <c r="D62" s="115">
        <f t="shared" si="47"/>
        <v>10.986867547585044</v>
      </c>
      <c r="E62" s="115">
        <f t="shared" si="47"/>
        <v>8.4069324817011086</v>
      </c>
      <c r="F62" s="115">
        <f t="shared" ref="F62:G62" si="65">F38/F14</f>
        <v>8.1401663674342579</v>
      </c>
      <c r="G62" s="115">
        <f t="shared" si="65"/>
        <v>7.8997118247652534</v>
      </c>
      <c r="H62" s="115">
        <f t="shared" ref="H62:J62" si="66">H38/H14</f>
        <v>7.6815972604717064</v>
      </c>
      <c r="I62" s="115">
        <f t="shared" si="66"/>
        <v>10.201304142528377</v>
      </c>
      <c r="J62" s="160">
        <f t="shared" si="66"/>
        <v>12.132649995806812</v>
      </c>
      <c r="K62" s="173">
        <f t="shared" ref="K62" si="67">K38/K14</f>
        <v>14.980785782885036</v>
      </c>
      <c r="M62" s="29">
        <f t="shared" si="51"/>
        <v>0.23474968684191611</v>
      </c>
    </row>
    <row r="63" spans="1:13" ht="20.100000000000001" customHeight="1" x14ac:dyDescent="0.25">
      <c r="A63" s="23"/>
      <c r="B63" t="s">
        <v>83</v>
      </c>
      <c r="C63" s="114">
        <f t="shared" si="47"/>
        <v>8.8219907864146805</v>
      </c>
      <c r="D63" s="115">
        <f t="shared" si="47"/>
        <v>7.9278075188695167</v>
      </c>
      <c r="E63" s="115">
        <f t="shared" si="47"/>
        <v>5.3059111054299448</v>
      </c>
      <c r="F63" s="115">
        <f t="shared" ref="F63:G63" si="68">F39/F15</f>
        <v>7.4216689735864705</v>
      </c>
      <c r="G63" s="115">
        <f t="shared" si="68"/>
        <v>7.9880684466342631</v>
      </c>
      <c r="H63" s="115">
        <f t="shared" ref="H63:J63" si="69">H39/H15</f>
        <v>7.3332827086244254</v>
      </c>
      <c r="I63" s="115">
        <f t="shared" si="69"/>
        <v>7.2107757436653337</v>
      </c>
      <c r="J63" s="160">
        <f t="shared" si="69"/>
        <v>8.3162017985865884</v>
      </c>
      <c r="K63" s="173">
        <f t="shared" ref="K63" si="70">K39/K15</f>
        <v>11.714339555856091</v>
      </c>
      <c r="M63" s="29">
        <f t="shared" si="51"/>
        <v>0.40861655832438382</v>
      </c>
    </row>
    <row r="64" spans="1:13" ht="20.100000000000001" customHeight="1" x14ac:dyDescent="0.25">
      <c r="A64" s="23"/>
      <c r="B64" t="s">
        <v>9</v>
      </c>
      <c r="C64" s="114">
        <f t="shared" si="47"/>
        <v>8.6157584549226236</v>
      </c>
      <c r="D64" s="115">
        <f t="shared" si="47"/>
        <v>9.2267089803991489</v>
      </c>
      <c r="E64" s="115">
        <f t="shared" si="47"/>
        <v>10.043909773256988</v>
      </c>
      <c r="F64" s="115">
        <f t="shared" ref="F64:G64" si="71">F40/F16</f>
        <v>9.7347836212761418</v>
      </c>
      <c r="G64" s="115">
        <f t="shared" si="71"/>
        <v>11.959347444545473</v>
      </c>
      <c r="H64" s="115">
        <f t="shared" ref="H64:J64" si="72">H40/H16</f>
        <v>11.144735654047807</v>
      </c>
      <c r="I64" s="115">
        <f t="shared" si="72"/>
        <v>11.364817787754548</v>
      </c>
      <c r="J64" s="160">
        <f t="shared" si="72"/>
        <v>12.068570382402616</v>
      </c>
      <c r="K64" s="173">
        <f t="shared" ref="K64" si="73">K40/K16</f>
        <v>13.439596927281222</v>
      </c>
      <c r="M64" s="29">
        <f t="shared" si="51"/>
        <v>0.1136030616250723</v>
      </c>
    </row>
    <row r="65" spans="1:40" ht="20.100000000000001" customHeight="1" x14ac:dyDescent="0.25">
      <c r="A65" s="23"/>
      <c r="B65" t="s">
        <v>12</v>
      </c>
      <c r="C65" s="114">
        <f t="shared" si="47"/>
        <v>6.5114133195300425</v>
      </c>
      <c r="D65" s="115">
        <f t="shared" si="47"/>
        <v>6.194533158108551</v>
      </c>
      <c r="E65" s="115">
        <f t="shared" si="47"/>
        <v>5.8572628598213905</v>
      </c>
      <c r="F65" s="115">
        <f t="shared" ref="F65:G65" si="74">F41/F17</f>
        <v>4.6456746925895409</v>
      </c>
      <c r="G65" s="115">
        <f t="shared" si="74"/>
        <v>5.0539941688228893</v>
      </c>
      <c r="H65" s="115">
        <f t="shared" ref="H65:J65" si="75">H41/H17</f>
        <v>5.2067475807992807</v>
      </c>
      <c r="I65" s="115">
        <f t="shared" si="75"/>
        <v>5.6696504033864503</v>
      </c>
      <c r="J65" s="160">
        <f t="shared" si="75"/>
        <v>6.2554562050757045</v>
      </c>
      <c r="K65" s="173">
        <f t="shared" ref="K65" si="76">K41/K17</f>
        <v>7.1500175685389999</v>
      </c>
      <c r="M65" s="29">
        <f t="shared" si="51"/>
        <v>0.14300497583812422</v>
      </c>
    </row>
    <row r="66" spans="1:40" ht="20.100000000000001" customHeight="1" x14ac:dyDescent="0.25">
      <c r="A66" s="23"/>
      <c r="B66" t="s">
        <v>11</v>
      </c>
      <c r="C66" s="114">
        <f t="shared" si="47"/>
        <v>9.4593915192518825</v>
      </c>
      <c r="D66" s="115">
        <f t="shared" si="47"/>
        <v>9.8262393081334114</v>
      </c>
      <c r="E66" s="115">
        <f t="shared" si="47"/>
        <v>9.8714347596235577</v>
      </c>
      <c r="F66" s="115">
        <f t="shared" ref="F66:G66" si="77">F42/F18</f>
        <v>9.5642067097241092</v>
      </c>
      <c r="G66" s="115">
        <f t="shared" si="77"/>
        <v>8.986912153786843</v>
      </c>
      <c r="H66" s="115">
        <f t="shared" ref="H66:J66" si="78">H42/H18</f>
        <v>9.5622009717787151</v>
      </c>
      <c r="I66" s="115">
        <f t="shared" si="78"/>
        <v>10.054095560632009</v>
      </c>
      <c r="J66" s="160">
        <f t="shared" si="78"/>
        <v>9.7207879105524331</v>
      </c>
      <c r="K66" s="173">
        <f t="shared" ref="K66" si="79">K42/K18</f>
        <v>10.460126438156273</v>
      </c>
      <c r="M66" s="29">
        <f t="shared" si="51"/>
        <v>7.6057469251154877E-2</v>
      </c>
    </row>
    <row r="67" spans="1:40" s="1" customFormat="1" ht="20.100000000000001" customHeight="1" x14ac:dyDescent="0.25">
      <c r="A67" s="23"/>
      <c r="B67" t="s">
        <v>6</v>
      </c>
      <c r="C67" s="114">
        <f t="shared" si="47"/>
        <v>10.43620664331918</v>
      </c>
      <c r="D67" s="115">
        <f t="shared" si="47"/>
        <v>10.88841256916583</v>
      </c>
      <c r="E67" s="115">
        <f t="shared" si="47"/>
        <v>11.564204729106528</v>
      </c>
      <c r="F67" s="115">
        <f t="shared" ref="F67:G67" si="80">F43/F19</f>
        <v>11.385769200869499</v>
      </c>
      <c r="G67" s="115">
        <f t="shared" si="80"/>
        <v>11.546971243508999</v>
      </c>
      <c r="H67" s="115">
        <f t="shared" ref="H67:J67" si="81">H43/H19</f>
        <v>11.892505266359258</v>
      </c>
      <c r="I67" s="115">
        <f t="shared" si="81"/>
        <v>12.333392060711597</v>
      </c>
      <c r="J67" s="160">
        <f t="shared" si="81"/>
        <v>13.087113272145249</v>
      </c>
      <c r="K67" s="173">
        <f t="shared" ref="K67" si="82">K43/K19</f>
        <v>14.523112900479713</v>
      </c>
      <c r="L67"/>
      <c r="M67" s="29">
        <f t="shared" si="51"/>
        <v>0.10972623209358638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K67"/>
      <c r="AL67"/>
      <c r="AM67"/>
      <c r="AN67"/>
    </row>
    <row r="68" spans="1:40" ht="20.100000000000001" customHeight="1" thickBot="1" x14ac:dyDescent="0.3">
      <c r="A68" s="23"/>
      <c r="B68" t="s">
        <v>7</v>
      </c>
      <c r="C68" s="117">
        <f t="shared" si="47"/>
        <v>17.343538291795131</v>
      </c>
      <c r="D68" s="118">
        <f t="shared" si="47"/>
        <v>15.135612348541587</v>
      </c>
      <c r="E68" s="118">
        <f t="shared" si="47"/>
        <v>17.897327696503972</v>
      </c>
      <c r="F68" s="118">
        <f t="shared" ref="F68:G68" si="83">F44/F20</f>
        <v>17.227658366505111</v>
      </c>
      <c r="G68" s="118">
        <f t="shared" si="83"/>
        <v>17.857502174372957</v>
      </c>
      <c r="H68" s="118">
        <f t="shared" ref="H68:J68" si="84">H44/H20</f>
        <v>18.798711710200049</v>
      </c>
      <c r="I68" s="118">
        <f t="shared" si="84"/>
        <v>18.11969453679113</v>
      </c>
      <c r="J68" s="287">
        <f t="shared" si="84"/>
        <v>19.258270303657625</v>
      </c>
      <c r="K68" s="173">
        <f t="shared" ref="K68" si="85">K44/K20</f>
        <v>21.780677230074271</v>
      </c>
      <c r="M68" s="33">
        <f t="shared" si="51"/>
        <v>0.13097785453440119</v>
      </c>
    </row>
    <row r="69" spans="1:40" ht="20.100000000000001" customHeight="1" thickBot="1" x14ac:dyDescent="0.3">
      <c r="A69" s="5" t="s">
        <v>45</v>
      </c>
      <c r="B69" s="6"/>
      <c r="C69" s="120">
        <f t="shared" si="47"/>
        <v>4.3607267461763808</v>
      </c>
      <c r="D69" s="121">
        <f t="shared" si="47"/>
        <v>4.3688660485568471</v>
      </c>
      <c r="E69" s="121">
        <f t="shared" si="47"/>
        <v>4.2553963546621869</v>
      </c>
      <c r="F69" s="121">
        <f t="shared" ref="F69:G69" si="86">F45/F21</f>
        <v>4.2796460972023116</v>
      </c>
      <c r="G69" s="121">
        <f t="shared" si="86"/>
        <v>4.2715930980478385</v>
      </c>
      <c r="H69" s="121">
        <f t="shared" ref="H69:J69" si="87">H45/H21</f>
        <v>4.3261342870984061</v>
      </c>
      <c r="I69" s="121">
        <f t="shared" si="87"/>
        <v>4.6003072907501883</v>
      </c>
      <c r="J69" s="186">
        <f t="shared" si="87"/>
        <v>4.5980538725352824</v>
      </c>
      <c r="K69" s="174">
        <f t="shared" ref="K69" si="88">K45/K21</f>
        <v>4.7581341705541025</v>
      </c>
      <c r="M69" s="22">
        <f t="shared" si="51"/>
        <v>3.4814793922924338E-2</v>
      </c>
    </row>
    <row r="70" spans="1:40" ht="20.100000000000001" customHeight="1" x14ac:dyDescent="0.25">
      <c r="A70" s="23"/>
      <c r="B70" t="s">
        <v>4</v>
      </c>
      <c r="C70" s="114">
        <f t="shared" si="47"/>
        <v>3.1413348569399915</v>
      </c>
      <c r="D70" s="115">
        <f t="shared" si="47"/>
        <v>4.3284595703762214</v>
      </c>
      <c r="E70" s="115">
        <f t="shared" si="47"/>
        <v>3.1386516925936014</v>
      </c>
      <c r="F70" s="115">
        <f t="shared" ref="F70:G70" si="89">F46/F22</f>
        <v>6.0754139030935139</v>
      </c>
      <c r="G70" s="115">
        <f t="shared" si="89"/>
        <v>7.2685314138173851</v>
      </c>
      <c r="H70" s="115">
        <f t="shared" ref="H70:J70" si="90">H46/H22</f>
        <v>6.5255867000418615</v>
      </c>
      <c r="I70" s="115">
        <f t="shared" si="90"/>
        <v>6.6005981823645987</v>
      </c>
      <c r="J70" s="160">
        <f t="shared" si="90"/>
        <v>8.5967014867533713</v>
      </c>
      <c r="K70" s="173">
        <f t="shared" ref="K70" si="91">K46/K22</f>
        <v>10.057349610314041</v>
      </c>
      <c r="M70" s="221">
        <f t="shared" si="51"/>
        <v>0.16990797293722226</v>
      </c>
    </row>
    <row r="71" spans="1:40" ht="20.100000000000001" customHeight="1" thickBot="1" x14ac:dyDescent="0.3">
      <c r="A71" s="23"/>
      <c r="B71" t="s">
        <v>3</v>
      </c>
      <c r="C71" s="117">
        <f t="shared" si="47"/>
        <v>4.3699453667179951</v>
      </c>
      <c r="D71" s="115">
        <f t="shared" si="47"/>
        <v>4.3690461229431028</v>
      </c>
      <c r="E71" s="115">
        <f t="shared" si="47"/>
        <v>4.2580664307500946</v>
      </c>
      <c r="F71" s="115">
        <f t="shared" ref="F71:G71" si="92">F47/F23</f>
        <v>4.2757988184197595</v>
      </c>
      <c r="G71" s="115">
        <f t="shared" si="92"/>
        <v>4.259372905848462</v>
      </c>
      <c r="H71" s="115">
        <f t="shared" ref="H71:J71" si="93">H47/H23</f>
        <v>4.307730186716701</v>
      </c>
      <c r="I71" s="115">
        <f t="shared" si="93"/>
        <v>4.58512217527334</v>
      </c>
      <c r="J71" s="287">
        <f t="shared" si="93"/>
        <v>4.5666480369886351</v>
      </c>
      <c r="K71" s="173">
        <f t="shared" ref="K71" si="94">K47/K23</f>
        <v>4.71770438363425</v>
      </c>
      <c r="M71" s="33">
        <f t="shared" si="51"/>
        <v>3.3078167054281106E-2</v>
      </c>
    </row>
    <row r="72" spans="1:40" ht="20.100000000000001" customHeight="1" thickBot="1" x14ac:dyDescent="0.3">
      <c r="A72" s="72" t="s">
        <v>5</v>
      </c>
      <c r="B72" s="98"/>
      <c r="C72" s="123">
        <f t="shared" ref="C72:E72" si="95">C48/C24</f>
        <v>6.2654848542489967</v>
      </c>
      <c r="D72" s="124">
        <f t="shared" si="95"/>
        <v>6.4560462042243847</v>
      </c>
      <c r="E72" s="124">
        <f t="shared" si="95"/>
        <v>6.5952788640868016</v>
      </c>
      <c r="F72" s="124">
        <f t="shared" ref="F72:G72" si="96">F48/F24</f>
        <v>6.5978985402664216</v>
      </c>
      <c r="G72" s="124">
        <f t="shared" si="96"/>
        <v>6.5158732455828323</v>
      </c>
      <c r="H72" s="124">
        <f t="shared" ref="H72:J72" si="97">H48/H24</f>
        <v>6.7580608668459456</v>
      </c>
      <c r="I72" s="124">
        <f t="shared" si="97"/>
        <v>6.9966106148194651</v>
      </c>
      <c r="J72" s="124">
        <f t="shared" si="97"/>
        <v>7.2331772392741565</v>
      </c>
      <c r="K72" s="175">
        <f t="shared" ref="K72" si="98">K48/K24</f>
        <v>8.0817463427802494</v>
      </c>
      <c r="M72" s="125">
        <f t="shared" si="51"/>
        <v>0.11731623260917717</v>
      </c>
    </row>
    <row r="74" spans="1:40" ht="15.75" x14ac:dyDescent="0.25">
      <c r="A74" s="97" t="s">
        <v>38</v>
      </c>
    </row>
  </sheetData>
  <mergeCells count="51">
    <mergeCell ref="U5:U6"/>
    <mergeCell ref="U29:U30"/>
    <mergeCell ref="A53:B54"/>
    <mergeCell ref="C53:C54"/>
    <mergeCell ref="D53:D54"/>
    <mergeCell ref="E53:E54"/>
    <mergeCell ref="M53:M54"/>
    <mergeCell ref="J53:J54"/>
    <mergeCell ref="H53:H54"/>
    <mergeCell ref="F53:F54"/>
    <mergeCell ref="G53:G54"/>
    <mergeCell ref="D5:D6"/>
    <mergeCell ref="E5:E6"/>
    <mergeCell ref="M5:M6"/>
    <mergeCell ref="F5:F6"/>
    <mergeCell ref="G5:G6"/>
    <mergeCell ref="I5:I6"/>
    <mergeCell ref="K29:K30"/>
    <mergeCell ref="K53:K54"/>
    <mergeCell ref="Q5:Q6"/>
    <mergeCell ref="Q29:Q30"/>
    <mergeCell ref="A29:B30"/>
    <mergeCell ref="C29:C30"/>
    <mergeCell ref="D29:D30"/>
    <mergeCell ref="E29:E30"/>
    <mergeCell ref="M29:M30"/>
    <mergeCell ref="J29:J30"/>
    <mergeCell ref="H29:H30"/>
    <mergeCell ref="F29:F30"/>
    <mergeCell ref="G29:G30"/>
    <mergeCell ref="A5:B6"/>
    <mergeCell ref="C5:C6"/>
    <mergeCell ref="I29:I30"/>
    <mergeCell ref="J5:J6"/>
    <mergeCell ref="H5:H6"/>
    <mergeCell ref="S5:S6"/>
    <mergeCell ref="S29:S30"/>
    <mergeCell ref="I53:I54"/>
    <mergeCell ref="W5:X5"/>
    <mergeCell ref="T29:T30"/>
    <mergeCell ref="W29:X29"/>
    <mergeCell ref="T5:T6"/>
    <mergeCell ref="N29:N30"/>
    <mergeCell ref="O29:O30"/>
    <mergeCell ref="N5:N6"/>
    <mergeCell ref="O5:O6"/>
    <mergeCell ref="R5:R6"/>
    <mergeCell ref="R29:R30"/>
    <mergeCell ref="P5:P6"/>
    <mergeCell ref="P29:P30"/>
    <mergeCell ref="K5:K6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U7:U24 U31:U48 K55:K58 K60:K7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AD0F13F1-8888-4AA5-A0CA-AE56E37850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M55:M72</xm:sqref>
        </x14:conditionalFormatting>
        <x14:conditionalFormatting xmlns:xm="http://schemas.microsoft.com/office/excel/2006/main">
          <x14:cfRule type="iconSet" priority="2" id="{4DE1F3EA-F260-431E-B950-B1768DF225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W7:X24</xm:sqref>
        </x14:conditionalFormatting>
        <x14:conditionalFormatting xmlns:xm="http://schemas.microsoft.com/office/excel/2006/main">
          <x14:cfRule type="iconSet" priority="1" id="{1EE5F8CC-1414-47F9-B5C4-BD67EF0E9A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A p r e s e n t a � � o   1 "   I d = " { 4 1 0 C 6 E E 5 - 3 2 2 9 - 4 A 6 3 - B F 8 7 - F 1 6 4 0 D 2 E 5 B 4 3 } "   T o u r I d = " e 9 e 5 8 2 c 9 - c a 3 c - 4 a 3 d - b 3 b 8 - 6 b 7 4 9 1 7 a 9 0 2 d "   X m l V e r = " 6 "   M i n X m l V e r = " 3 " > < D e s c r i p t i o n > A d i c i o n e   a l g u m a s   d e s c r i � � e s   d a   a p r e s e n t a � � o   a q u i < / D e s c r i p t i o n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T o u r > < / T o u r s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A p r e s e n t a � � o   1 "   D e s c r i p t i o n = " A d i c i o n e   a l g u m a s   d e s c r i � � e s   d a   a p r e s e n t a � � o   a q u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a 9 7 8 0 0 1 - 2 4 d 2 - 4 1 c 4 - b 5 b f - 6 1 3 1 5 2 6 a 5 7 e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 0 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 G u i d = " 1 6 3 d 9 3 4 7 - f 7 c a - 4 a 3 8 - 9 0 b 4 - 9 9 6 a e 6 1 9 b 3 1 1 "   R e v = " 1 "   R e v G u i d = " a 0 4 6 e c a d - e 9 5 2 - 4 6 6 c - 8 c d 6 - 8 c d 1 e 6 2 0 b 4 2 d " 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745B2AF4-3389-48A3-A7AD-C824621B6390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410C6EE5-3229-4A63-BF87-F1640D2E5B43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7</vt:i4>
      </vt:variant>
    </vt:vector>
  </HeadingPairs>
  <TitlesOfParts>
    <vt:vector size="23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'11'!Área_de_Impressão</vt:lpstr>
      <vt:lpstr>'12'!Área_de_Impressão</vt:lpstr>
      <vt:lpstr>'13'!Área_de_Impressão</vt:lpstr>
      <vt:lpstr>'14'!Área_de_Impressão</vt:lpstr>
      <vt:lpstr>'5'!Área_de_Impressão</vt:lpstr>
      <vt:lpstr>'6'!Área_de_Impressão</vt:lpstr>
      <vt:lpstr>'7'!Área_de_Impressão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2019-10-28T17:03:41Z</cp:lastPrinted>
  <dcterms:created xsi:type="dcterms:W3CDTF">2013-02-15T14:51:16Z</dcterms:created>
  <dcterms:modified xsi:type="dcterms:W3CDTF">2025-02-18T17:26:13Z</dcterms:modified>
</cp:coreProperties>
</file>